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iostar\Desktop\Документи на відправку петренку\"/>
    </mc:Choice>
  </mc:AlternateContent>
  <bookViews>
    <workbookView xWindow="0" yWindow="0" windowWidth="20400" windowHeight="7650"/>
  </bookViews>
  <sheets>
    <sheet name="Собівартість(33,1)" sheetId="1" r:id="rId1"/>
  </sheets>
  <externalReferences>
    <externalReference r:id="rId2"/>
  </externalReferenc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4" i="1" l="1"/>
  <c r="O44" i="1" s="1"/>
  <c r="N42" i="1"/>
  <c r="J42" i="1"/>
  <c r="H42" i="1"/>
  <c r="N41" i="1"/>
  <c r="N40" i="1"/>
  <c r="N39" i="1"/>
  <c r="N38" i="1"/>
  <c r="L37" i="1"/>
  <c r="N37" i="1" s="1"/>
  <c r="J37" i="1"/>
  <c r="H37" i="1"/>
  <c r="H43" i="1" s="1"/>
  <c r="J43" i="1" s="1"/>
  <c r="K45" i="1" s="1"/>
  <c r="N36" i="1"/>
  <c r="E34" i="1"/>
  <c r="E33" i="1"/>
  <c r="N32" i="1"/>
  <c r="L32" i="1"/>
  <c r="F32" i="1"/>
  <c r="G32" i="1" s="1"/>
  <c r="D32" i="1"/>
  <c r="E32" i="1" s="1"/>
  <c r="N31" i="1"/>
  <c r="L31" i="1"/>
  <c r="F31" i="1"/>
  <c r="G31" i="1" s="1"/>
  <c r="D31" i="1"/>
  <c r="E31" i="1" s="1"/>
  <c r="N29" i="1"/>
  <c r="O29" i="1" s="1"/>
  <c r="L29" i="1"/>
  <c r="L11" i="1" s="1"/>
  <c r="L35" i="1" s="1"/>
  <c r="F29" i="1"/>
  <c r="G29" i="1" s="1"/>
  <c r="D29" i="1"/>
  <c r="E29" i="1" s="1"/>
  <c r="N28" i="1"/>
  <c r="O28" i="1" s="1"/>
  <c r="N27" i="1"/>
  <c r="F27" i="1"/>
  <c r="G27" i="1" s="1"/>
  <c r="E27" i="1"/>
  <c r="N26" i="1"/>
  <c r="F26" i="1"/>
  <c r="G26" i="1" s="1"/>
  <c r="E26" i="1"/>
  <c r="N25" i="1"/>
  <c r="F25" i="1"/>
  <c r="G25" i="1" s="1"/>
  <c r="G24" i="1" s="1"/>
  <c r="E25" i="1"/>
  <c r="L24" i="1"/>
  <c r="D24" i="1"/>
  <c r="E24" i="1" s="1"/>
  <c r="N23" i="1"/>
  <c r="F23" i="1"/>
  <c r="G23" i="1" s="1"/>
  <c r="E23" i="1"/>
  <c r="N22" i="1"/>
  <c r="F22" i="1"/>
  <c r="G22" i="1" s="1"/>
  <c r="E22" i="1"/>
  <c r="N21" i="1"/>
  <c r="F21" i="1"/>
  <c r="G21" i="1" s="1"/>
  <c r="E21" i="1"/>
  <c r="N20" i="1"/>
  <c r="F20" i="1"/>
  <c r="G20" i="1" s="1"/>
  <c r="E20" i="1"/>
  <c r="N19" i="1"/>
  <c r="F19" i="1"/>
  <c r="G19" i="1" s="1"/>
  <c r="E19" i="1"/>
  <c r="N18" i="1"/>
  <c r="F18" i="1"/>
  <c r="E18" i="1"/>
  <c r="N17" i="1"/>
  <c r="O17" i="1" s="1"/>
  <c r="F17" i="1"/>
  <c r="N16" i="1"/>
  <c r="F16" i="1"/>
  <c r="E16" i="1"/>
  <c r="N15" i="1"/>
  <c r="G15" i="1"/>
  <c r="F15" i="1"/>
  <c r="E15" i="1"/>
  <c r="N14" i="1"/>
  <c r="F14" i="1"/>
  <c r="G14" i="1" s="1"/>
  <c r="G13" i="1" s="1"/>
  <c r="G12" i="1" s="1"/>
  <c r="E14" i="1"/>
  <c r="N13" i="1"/>
  <c r="L13" i="1"/>
  <c r="F13" i="1"/>
  <c r="D13" i="1"/>
  <c r="L12" i="1"/>
  <c r="D12" i="1"/>
  <c r="E12" i="1" s="1"/>
  <c r="O14" i="1" l="1"/>
  <c r="M15" i="1"/>
  <c r="M16" i="1"/>
  <c r="M14" i="1"/>
  <c r="O15" i="1"/>
  <c r="M17" i="1"/>
  <c r="M18" i="1"/>
  <c r="M19" i="1"/>
  <c r="M20" i="1"/>
  <c r="M21" i="1"/>
  <c r="M22" i="1"/>
  <c r="M23" i="1"/>
  <c r="M25" i="1"/>
  <c r="M26" i="1"/>
  <c r="M27" i="1"/>
  <c r="M28" i="1"/>
  <c r="M29" i="1"/>
  <c r="M30" i="1"/>
  <c r="O31" i="1"/>
  <c r="O32" i="1"/>
  <c r="M33" i="1"/>
  <c r="M34" i="1"/>
  <c r="M41" i="1"/>
  <c r="O42" i="1"/>
  <c r="O38" i="1"/>
  <c r="D11" i="1"/>
  <c r="E11" i="1" s="1"/>
  <c r="M31" i="1"/>
  <c r="M32" i="1"/>
  <c r="M36" i="1"/>
  <c r="M39" i="1"/>
  <c r="O40" i="1"/>
  <c r="K48" i="1"/>
  <c r="K46" i="1"/>
  <c r="K47" i="1" s="1"/>
  <c r="M35" i="1"/>
  <c r="L43" i="1"/>
  <c r="M43" i="1" s="1"/>
  <c r="M45" i="1" s="1"/>
  <c r="O34" i="1"/>
  <c r="O30" i="1"/>
  <c r="O19" i="1"/>
  <c r="O16" i="1"/>
  <c r="O41" i="1"/>
  <c r="O39" i="1"/>
  <c r="O36" i="1"/>
  <c r="O33" i="1"/>
  <c r="O27" i="1"/>
  <c r="O26" i="1"/>
  <c r="O25" i="1"/>
  <c r="O23" i="1"/>
  <c r="O22" i="1"/>
  <c r="O21" i="1"/>
  <c r="O20" i="1"/>
  <c r="O18" i="1"/>
  <c r="I45" i="1"/>
  <c r="F24" i="1"/>
  <c r="F12" i="1" s="1"/>
  <c r="F11" i="1" s="1"/>
  <c r="N24" i="1"/>
  <c r="N12" i="1" s="1"/>
  <c r="N11" i="1" s="1"/>
  <c r="N35" i="1" s="1"/>
  <c r="M38" i="1"/>
  <c r="M40" i="1"/>
  <c r="M42" i="1"/>
  <c r="M13" i="1" l="1"/>
  <c r="D35" i="1"/>
  <c r="D43" i="1" s="1"/>
  <c r="M24" i="1"/>
  <c r="M12" i="1" s="1"/>
  <c r="M11" i="1" s="1"/>
  <c r="O24" i="1"/>
  <c r="M37" i="1"/>
  <c r="O37" i="1"/>
  <c r="O13" i="1"/>
  <c r="O35" i="1"/>
  <c r="N43" i="1"/>
  <c r="O43" i="1" s="1"/>
  <c r="O45" i="1" s="1"/>
  <c r="I48" i="1"/>
  <c r="I46" i="1"/>
  <c r="I47" i="1" s="1"/>
  <c r="G11" i="1"/>
  <c r="F35" i="1"/>
  <c r="E35" i="1"/>
  <c r="M48" i="1"/>
  <c r="M46" i="1"/>
  <c r="M47" i="1" s="1"/>
  <c r="K49" i="1"/>
  <c r="K50" i="1" s="1"/>
  <c r="O12" i="1" l="1"/>
  <c r="O11" i="1" s="1"/>
  <c r="M49" i="1"/>
  <c r="M50" i="1" s="1"/>
  <c r="E43" i="1"/>
  <c r="E45" i="1"/>
  <c r="G35" i="1"/>
  <c r="F43" i="1"/>
  <c r="O48" i="1"/>
  <c r="O46" i="1"/>
  <c r="O47" i="1" s="1"/>
  <c r="I49" i="1"/>
  <c r="I50" i="1" s="1"/>
  <c r="G45" i="1" l="1"/>
  <c r="G43" i="1"/>
  <c r="E48" i="1"/>
  <c r="E46" i="1"/>
  <c r="E47" i="1" s="1"/>
  <c r="E17" i="1" s="1"/>
  <c r="E13" i="1" s="1"/>
  <c r="O49" i="1"/>
  <c r="O50" i="1" s="1"/>
  <c r="E49" i="1" l="1"/>
  <c r="E50" i="1" s="1"/>
  <c r="G48" i="1"/>
  <c r="G46" i="1"/>
  <c r="G47" i="1" s="1"/>
  <c r="G49" i="1" l="1"/>
  <c r="G50" i="1" s="1"/>
</calcChain>
</file>

<file path=xl/sharedStrings.xml><?xml version="1.0" encoding="utf-8"?>
<sst xmlns="http://schemas.openxmlformats.org/spreadsheetml/2006/main" count="136" uniqueCount="83">
  <si>
    <t xml:space="preserve">
</t>
  </si>
  <si>
    <r>
      <rPr>
        <u/>
        <sz val="10"/>
        <rFont val="Cambria"/>
        <family val="1"/>
      </rPr>
      <t xml:space="preserve">ЛОЗУВАТСЬКЕ ЖКП
</t>
    </r>
    <r>
      <rPr>
        <sz val="10"/>
        <rFont val="Cambria"/>
        <family val="2"/>
      </rPr>
      <t>(найменування ліцензіата)</t>
    </r>
  </si>
  <si>
    <r>
      <rPr>
        <sz val="10"/>
        <rFont val="Cambria"/>
        <family val="2"/>
      </rPr>
      <t>№ з/п</t>
    </r>
  </si>
  <si>
    <r>
      <rPr>
        <sz val="10"/>
        <rFont val="Cambria"/>
        <family val="2"/>
      </rPr>
      <t>Показник</t>
    </r>
  </si>
  <si>
    <r>
      <rPr>
        <sz val="10"/>
        <rFont val="Cambria"/>
        <family val="2"/>
      </rPr>
      <t>Код рядка</t>
    </r>
  </si>
  <si>
    <r>
      <rPr>
        <sz val="10"/>
        <rFont val="Cambria"/>
        <family val="2"/>
      </rPr>
      <t>Фактично</t>
    </r>
  </si>
  <si>
    <r>
      <rPr>
        <sz val="10"/>
        <rFont val="Cambria"/>
        <family val="2"/>
      </rPr>
      <t>Передбачено чинним тарифом</t>
    </r>
  </si>
  <si>
    <r>
      <rPr>
        <sz val="10"/>
        <rFont val="Cambria"/>
        <family val="2"/>
      </rPr>
      <t>Плановий період</t>
    </r>
  </si>
  <si>
    <r>
      <rPr>
        <sz val="10"/>
        <rFont val="Cambria"/>
        <family val="2"/>
      </rPr>
      <t>базовий період 2024 рік</t>
    </r>
  </si>
  <si>
    <r>
      <rPr>
        <sz val="10"/>
        <rFont val="Cambria"/>
        <family val="2"/>
      </rPr>
      <t>середньозважені</t>
    </r>
  </si>
  <si>
    <r>
      <rPr>
        <sz val="10"/>
        <rFont val="Cambria"/>
        <family val="2"/>
      </rPr>
      <t>тверді</t>
    </r>
  </si>
  <si>
    <r>
      <rPr>
        <sz val="10"/>
        <rFont val="Cambria"/>
        <family val="2"/>
      </rPr>
      <t>тверді/змішані</t>
    </r>
  </si>
  <si>
    <r>
      <rPr>
        <sz val="10"/>
        <rFont val="Cambria"/>
        <family val="2"/>
      </rPr>
      <t>усього, тис. грн.</t>
    </r>
  </si>
  <si>
    <r>
      <rPr>
        <sz val="10"/>
        <rFont val="Cambria"/>
        <family val="2"/>
      </rPr>
      <t>грн/м</t>
    </r>
    <r>
      <rPr>
        <vertAlign val="superscript"/>
        <sz val="10"/>
        <rFont val="Cambria"/>
        <family val="1"/>
      </rPr>
      <t>3</t>
    </r>
  </si>
  <si>
    <t>усього, тис. грн.</t>
  </si>
  <si>
    <t>А</t>
  </si>
  <si>
    <t>Б</t>
  </si>
  <si>
    <t>В</t>
  </si>
  <si>
    <r>
      <rPr>
        <b/>
        <sz val="10"/>
        <rFont val="Bookman Old Style"/>
        <family val="2"/>
      </rPr>
      <t>I</t>
    </r>
  </si>
  <si>
    <r>
      <rPr>
        <b/>
        <sz val="10"/>
        <rFont val="Bookman Old Style"/>
        <family val="2"/>
      </rPr>
      <t>Виробнича собівартість, усього, зокрема:</t>
    </r>
  </si>
  <si>
    <t>Прямі витрати, у тому числі</t>
  </si>
  <si>
    <r>
      <rPr>
        <b/>
        <i/>
        <sz val="10"/>
        <rFont val="Cambria"/>
        <family val="1"/>
        <charset val="204"/>
      </rPr>
      <t>прямі матеріальні витрати, зокрема:</t>
    </r>
  </si>
  <si>
    <r>
      <rPr>
        <sz val="10"/>
        <rFont val="Cambria"/>
        <family val="2"/>
      </rPr>
      <t>1.1.1</t>
    </r>
  </si>
  <si>
    <r>
      <rPr>
        <sz val="10"/>
        <rFont val="Cambria"/>
        <family val="2"/>
      </rPr>
      <t>паливно-мастильні матеріали</t>
    </r>
  </si>
  <si>
    <r>
      <rPr>
        <sz val="10"/>
        <rFont val="Cambria"/>
        <family val="2"/>
      </rPr>
      <t>1.1.2</t>
    </r>
  </si>
  <si>
    <t>запасні частини для ремонту засобів механізації</t>
  </si>
  <si>
    <r>
      <rPr>
        <sz val="10"/>
        <rFont val="Cambria"/>
        <family val="2"/>
      </rPr>
      <t>1.1.3</t>
    </r>
  </si>
  <si>
    <r>
      <rPr>
        <sz val="10"/>
        <rFont val="Cambria"/>
        <family val="2"/>
      </rPr>
      <t>електроенергія</t>
    </r>
  </si>
  <si>
    <r>
      <rPr>
        <sz val="10"/>
        <rFont val="Cambria"/>
        <family val="2"/>
      </rPr>
      <t>1.1.4</t>
    </r>
  </si>
  <si>
    <t>витрати на малоцінні та швидкозношувані предмети</t>
  </si>
  <si>
    <r>
      <rPr>
        <sz val="10"/>
        <rFont val="Cambria"/>
        <family val="2"/>
      </rPr>
      <t>1.1.5</t>
    </r>
  </si>
  <si>
    <t>послуги сторонніх організацій, в тому числі:</t>
  </si>
  <si>
    <r>
      <rPr>
        <sz val="10"/>
        <rFont val="Cambria"/>
        <family val="2"/>
      </rPr>
      <t>1.1.6</t>
    </r>
  </si>
  <si>
    <t>послуги екоспецтранс</t>
  </si>
  <si>
    <r>
      <rPr>
        <sz val="10"/>
        <rFont val="Cambria"/>
        <family val="2"/>
      </rPr>
      <t>1.1.7</t>
    </r>
  </si>
  <si>
    <t>страхові послуги</t>
  </si>
  <si>
    <r>
      <rPr>
        <sz val="10"/>
        <rFont val="Cambria"/>
        <family val="2"/>
      </rPr>
      <t>1.1.8</t>
    </r>
  </si>
  <si>
    <r>
      <rPr>
        <sz val="10"/>
        <rFont val="Cambria"/>
        <family val="2"/>
      </rPr>
      <t>матеріальні витрати для збирання, транспортування</t>
    </r>
  </si>
  <si>
    <r>
      <rPr>
        <sz val="10"/>
        <rFont val="Cambria"/>
        <family val="2"/>
      </rPr>
      <t>1.1.9</t>
    </r>
  </si>
  <si>
    <r>
      <rPr>
        <sz val="10"/>
        <rFont val="Cambria"/>
        <family val="2"/>
      </rPr>
      <t>інші прямі матеріальні витрати</t>
    </r>
  </si>
  <si>
    <t>прямі витрати на оплату праці</t>
  </si>
  <si>
    <t>інші прямі витрати, зокрема:</t>
  </si>
  <si>
    <r>
      <rPr>
        <sz val="10"/>
        <rFont val="Cambria"/>
        <family val="2"/>
      </rPr>
      <t>1.3.1</t>
    </r>
  </si>
  <si>
    <r>
      <rPr>
        <sz val="10"/>
        <rFont val="Cambria"/>
        <family val="2"/>
      </rPr>
      <t>єдиний внесок на загальнообов'язкове державне соціальне страхування працівників</t>
    </r>
  </si>
  <si>
    <r>
      <rPr>
        <sz val="10"/>
        <rFont val="Cambria"/>
        <family val="2"/>
      </rPr>
      <t>1.3.2</t>
    </r>
  </si>
  <si>
    <r>
      <rPr>
        <sz val="10"/>
        <rFont val="Cambria"/>
        <family val="2"/>
      </rPr>
      <t>амортизація основних виробничих засобів та нематеріальних активів, безпосередньо пов`язаних із наданням послуги</t>
    </r>
    <r>
      <rPr>
        <i/>
        <sz val="10"/>
        <rFont val="Cambria"/>
        <family val="2"/>
      </rPr>
      <t>( господарське відання)</t>
    </r>
  </si>
  <si>
    <r>
      <rPr>
        <sz val="10"/>
        <rFont val="Cambria"/>
        <family val="2"/>
      </rPr>
      <t>1.3.3</t>
    </r>
  </si>
  <si>
    <r>
      <rPr>
        <sz val="10"/>
        <rFont val="Cambria"/>
        <family val="2"/>
      </rPr>
      <t>амортизація основних виробничих засобів та нематеріальних активів, безпосередньо пов`язаних із наданням послуги</t>
    </r>
  </si>
  <si>
    <r>
      <rPr>
        <sz val="10"/>
        <rFont val="Cambria"/>
        <family val="2"/>
      </rPr>
      <t>1.3.4</t>
    </r>
  </si>
  <si>
    <r>
      <rPr>
        <sz val="10"/>
        <rFont val="Cambria"/>
        <family val="2"/>
      </rPr>
      <t>інші прямі витрати</t>
    </r>
  </si>
  <si>
    <r>
      <rPr>
        <b/>
        <i/>
        <sz val="10"/>
        <rFont val="Cambria"/>
        <family val="1"/>
        <charset val="204"/>
      </rPr>
      <t>Загальновиробничі витрати (безпосередньо віднесені до виду діяльності)</t>
    </r>
  </si>
  <si>
    <r>
      <rPr>
        <b/>
        <i/>
        <sz val="10"/>
        <rFont val="Cambria"/>
        <family val="1"/>
        <charset val="204"/>
      </rPr>
      <t>Загальновиробничі розподілені витрати</t>
    </r>
  </si>
  <si>
    <t>Адміністративні розподілені витрати</t>
  </si>
  <si>
    <t>Витрати на збут</t>
  </si>
  <si>
    <r>
      <rPr>
        <sz val="10"/>
        <rFont val="Cambria"/>
        <family val="2"/>
      </rPr>
      <t>Інші операційні витрати</t>
    </r>
  </si>
  <si>
    <r>
      <rPr>
        <sz val="10"/>
        <rFont val="Cambria"/>
        <family val="2"/>
      </rPr>
      <t>Фінансові витрати</t>
    </r>
  </si>
  <si>
    <t>Усього витрат повної собівартості*</t>
  </si>
  <si>
    <r>
      <rPr>
        <sz val="10"/>
        <rFont val="Cambria"/>
        <family val="2"/>
      </rPr>
      <t>Витрати на відшкодування втрат</t>
    </r>
  </si>
  <si>
    <t>Планований прибуток*</t>
  </si>
  <si>
    <r>
      <rPr>
        <i/>
        <sz val="10"/>
        <rFont val="Cambria"/>
        <family val="2"/>
      </rPr>
      <t>податок на прибуток</t>
    </r>
  </si>
  <si>
    <r>
      <rPr>
        <sz val="10"/>
        <rFont val="Cambria"/>
        <family val="2"/>
      </rPr>
      <t>8.2.1</t>
    </r>
  </si>
  <si>
    <r>
      <rPr>
        <sz val="10"/>
        <rFont val="Cambria"/>
        <family val="2"/>
      </rPr>
      <t>дивіденди</t>
    </r>
  </si>
  <si>
    <r>
      <rPr>
        <sz val="10"/>
        <rFont val="Cambria"/>
        <family val="2"/>
      </rPr>
      <t>8.2.2</t>
    </r>
  </si>
  <si>
    <r>
      <rPr>
        <sz val="10"/>
        <rFont val="Cambria"/>
        <family val="2"/>
      </rPr>
      <t>резервний фонд (капітал)</t>
    </r>
  </si>
  <si>
    <r>
      <rPr>
        <sz val="10"/>
        <rFont val="Cambria"/>
        <family val="2"/>
      </rPr>
      <t>8.2.3</t>
    </r>
  </si>
  <si>
    <r>
      <rPr>
        <sz val="10"/>
        <rFont val="Cambria"/>
        <family val="2"/>
      </rPr>
      <t>на розвиток виробництва (виробничі інвестиції)</t>
    </r>
  </si>
  <si>
    <r>
      <rPr>
        <sz val="10"/>
        <rFont val="Cambria"/>
        <family val="2"/>
      </rPr>
      <t>8.2.4</t>
    </r>
  </si>
  <si>
    <r>
      <rPr>
        <sz val="10"/>
        <rFont val="Cambria"/>
        <family val="2"/>
      </rPr>
      <t>інше використання прибутку</t>
    </r>
  </si>
  <si>
    <t>X</t>
  </si>
  <si>
    <t>ПДВ</t>
  </si>
  <si>
    <t xml:space="preserve">Начальник </t>
  </si>
  <si>
    <t>___________________</t>
  </si>
  <si>
    <t>Антіпов К.В.</t>
  </si>
  <si>
    <t>Розрахунок
повної собівартості тарифу на послуги з управління побутовими відходами на плановий період на 2026 рік</t>
  </si>
  <si>
    <t>усього, тис.грн.</t>
  </si>
  <si>
    <t>Додаток 1</t>
  </si>
  <si>
    <t xml:space="preserve">до повідомлення про намір встановлення тарифу на послуги з управління побутовими відходами </t>
  </si>
  <si>
    <t>Вартість  послуг з управління побутовими відходами</t>
  </si>
  <si>
    <r>
      <t>Обсяг послуг з управління побутовими відходами ( тис.м</t>
    </r>
    <r>
      <rPr>
        <b/>
        <sz val="10"/>
        <rFont val="Calibri"/>
        <family val="2"/>
        <charset val="204"/>
      </rPr>
      <t>³</t>
    </r>
    <r>
      <rPr>
        <b/>
        <sz val="10"/>
        <rFont val="Cambria"/>
        <family val="1"/>
        <charset val="204"/>
      </rPr>
      <t>)</t>
    </r>
  </si>
  <si>
    <t>Тариф на послуги з управління побутовими відходами (грн/м3)</t>
  </si>
  <si>
    <t>Тариф з управління побутовими відходами з ПДВ (грн/м3)</t>
  </si>
  <si>
    <t>Тариф на послуги з  управління побутовими відходами на одну особу (грн.)</t>
  </si>
  <si>
    <t>Тариф на послуги з управління побутовими відходами на одну особу з ПДВ(грн.)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</si>
</sst>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21" x14ac:knownFonts="1">
    <font>
      <sz val="10"/>
      <color rgb="FF000000"/>
      <name val="Times New Roman"/>
      <family val="2"/>
      <charset val="204"/>
    </font>
    <font>
      <u/>
      <sz val="10"/>
      <name val="Cambria"/>
      <family val="1"/>
    </font>
    <font>
      <b/>
      <sz val="10"/>
      <name val="Bookman Old Style"/>
      <family val="2"/>
    </font>
    <font>
      <sz val="10"/>
      <name val="Cambria"/>
      <family val="2"/>
    </font>
    <font>
      <vertAlign val="superscript"/>
      <sz val="10"/>
      <name val="Cambria"/>
      <family val="1"/>
    </font>
    <font>
      <b/>
      <i/>
      <sz val="10"/>
      <color rgb="FF000000"/>
      <name val="Calibri Light"/>
      <family val="1"/>
      <charset val="204"/>
      <scheme val="major"/>
    </font>
    <font>
      <b/>
      <sz val="10"/>
      <color rgb="FF000000"/>
      <name val="Bookman Old Style"/>
      <family val="2"/>
    </font>
    <font>
      <b/>
      <sz val="10"/>
      <color rgb="FF000000"/>
      <name val="Cambria"/>
      <family val="1"/>
      <charset val="204"/>
    </font>
    <font>
      <b/>
      <sz val="10"/>
      <name val="Cambria"/>
      <family val="1"/>
      <charset val="204"/>
    </font>
    <font>
      <b/>
      <i/>
      <sz val="10"/>
      <color rgb="FF000000"/>
      <name val="Cambria"/>
      <family val="1"/>
      <charset val="204"/>
    </font>
    <font>
      <b/>
      <i/>
      <sz val="10"/>
      <name val="Cambria"/>
      <family val="1"/>
      <charset val="204"/>
    </font>
    <font>
      <i/>
      <sz val="10"/>
      <color rgb="FF000000"/>
      <name val="Calibri Light"/>
      <family val="1"/>
      <charset val="204"/>
      <scheme val="major"/>
    </font>
    <font>
      <sz val="10"/>
      <color rgb="FF000000"/>
      <name val="Cambria"/>
      <family val="2"/>
    </font>
    <font>
      <sz val="10"/>
      <name val="Times New Roman"/>
      <family val="2"/>
      <charset val="204"/>
    </font>
    <font>
      <i/>
      <sz val="10"/>
      <name val="Cambria"/>
      <family val="2"/>
    </font>
    <font>
      <sz val="10"/>
      <color rgb="FFFF0000"/>
      <name val="Times New Roman"/>
      <family val="2"/>
      <charset val="204"/>
    </font>
    <font>
      <b/>
      <sz val="11"/>
      <color rgb="FF000000"/>
      <name val="Cambria"/>
      <family val="1"/>
      <charset val="204"/>
    </font>
    <font>
      <b/>
      <sz val="12"/>
      <name val="Cambria"/>
      <family val="1"/>
      <charset val="204"/>
    </font>
    <font>
      <b/>
      <sz val="12"/>
      <color rgb="FF000000"/>
      <name val="Cambria"/>
      <family val="1"/>
      <charset val="204"/>
    </font>
    <font>
      <i/>
      <sz val="10"/>
      <color rgb="FF000000"/>
      <name val="Cambria"/>
      <family val="2"/>
    </font>
    <font>
      <b/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 applyFill="1" applyBorder="1" applyAlignment="1">
      <alignment vertical="top" wrapText="1"/>
    </xf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horizontal="left" vertical="top"/>
    </xf>
    <xf numFmtId="0" fontId="0" fillId="0" borderId="0" xfId="0" applyFont="1" applyFill="1" applyBorder="1" applyAlignment="1">
      <alignment horizontal="left" vertical="top"/>
    </xf>
    <xf numFmtId="0" fontId="3" fillId="0" borderId="13" xfId="0" applyFont="1" applyFill="1" applyBorder="1" applyAlignment="1">
      <alignment horizontal="left" vertical="top" wrapText="1"/>
    </xf>
    <xf numFmtId="0" fontId="0" fillId="0" borderId="13" xfId="0" applyFont="1" applyFill="1" applyBorder="1" applyAlignment="1">
      <alignment horizontal="left" vertical="top" wrapText="1" indent="1"/>
    </xf>
    <xf numFmtId="0" fontId="3" fillId="0" borderId="13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left" vertical="top" wrapText="1"/>
    </xf>
    <xf numFmtId="1" fontId="5" fillId="0" borderId="13" xfId="0" applyNumberFormat="1" applyFont="1" applyFill="1" applyBorder="1" applyAlignment="1">
      <alignment horizontal="left" vertical="top" shrinkToFit="1"/>
    </xf>
    <xf numFmtId="2" fontId="6" fillId="2" borderId="13" xfId="0" applyNumberFormat="1" applyFont="1" applyFill="1" applyBorder="1" applyAlignment="1">
      <alignment horizontal="right" vertical="top" shrinkToFit="1"/>
    </xf>
    <xf numFmtId="2" fontId="2" fillId="2" borderId="13" xfId="0" applyNumberFormat="1" applyFont="1" applyFill="1" applyBorder="1" applyAlignment="1">
      <alignment horizontal="right" vertical="top" shrinkToFit="1"/>
    </xf>
    <xf numFmtId="2" fontId="6" fillId="0" borderId="13" xfId="0" applyNumberFormat="1" applyFont="1" applyFill="1" applyBorder="1" applyAlignment="1">
      <alignment horizontal="right" vertical="top" shrinkToFit="1"/>
    </xf>
    <xf numFmtId="1" fontId="7" fillId="0" borderId="13" xfId="0" applyNumberFormat="1" applyFont="1" applyFill="1" applyBorder="1" applyAlignment="1">
      <alignment horizontal="center" vertical="top" shrinkToFit="1"/>
    </xf>
    <xf numFmtId="0" fontId="8" fillId="0" borderId="13" xfId="0" applyFont="1" applyFill="1" applyBorder="1" applyAlignment="1">
      <alignment horizontal="left" vertical="top" wrapText="1" indent="1"/>
    </xf>
    <xf numFmtId="0" fontId="5" fillId="0" borderId="13" xfId="0" applyFont="1" applyFill="1" applyBorder="1" applyAlignment="1">
      <alignment horizontal="left" vertical="center" wrapText="1"/>
    </xf>
    <xf numFmtId="2" fontId="7" fillId="2" borderId="13" xfId="0" applyNumberFormat="1" applyFont="1" applyFill="1" applyBorder="1" applyAlignment="1">
      <alignment horizontal="right" vertical="top" shrinkToFit="1"/>
    </xf>
    <xf numFmtId="2" fontId="8" fillId="2" borderId="13" xfId="0" applyNumberFormat="1" applyFont="1" applyFill="1" applyBorder="1" applyAlignment="1">
      <alignment horizontal="right" vertical="top" shrinkToFit="1"/>
    </xf>
    <xf numFmtId="2" fontId="7" fillId="0" borderId="13" xfId="0" applyNumberFormat="1" applyFont="1" applyFill="1" applyBorder="1" applyAlignment="1">
      <alignment horizontal="right" vertical="top" shrinkToFit="1"/>
    </xf>
    <xf numFmtId="164" fontId="9" fillId="0" borderId="13" xfId="0" applyNumberFormat="1" applyFont="1" applyFill="1" applyBorder="1" applyAlignment="1">
      <alignment horizontal="center" vertical="top" shrinkToFit="1"/>
    </xf>
    <xf numFmtId="0" fontId="10" fillId="0" borderId="13" xfId="0" applyFont="1" applyFill="1" applyBorder="1" applyAlignment="1">
      <alignment horizontal="right" vertical="top" wrapText="1"/>
    </xf>
    <xf numFmtId="2" fontId="9" fillId="2" borderId="13" xfId="0" applyNumberFormat="1" applyFont="1" applyFill="1" applyBorder="1" applyAlignment="1">
      <alignment horizontal="right" vertical="top" shrinkToFit="1"/>
    </xf>
    <xf numFmtId="2" fontId="10" fillId="2" borderId="13" xfId="0" applyNumberFormat="1" applyFont="1" applyFill="1" applyBorder="1" applyAlignment="1">
      <alignment horizontal="right" vertical="top" shrinkToFit="1"/>
    </xf>
    <xf numFmtId="2" fontId="9" fillId="0" borderId="13" xfId="0" applyNumberFormat="1" applyFont="1" applyFill="1" applyBorder="1" applyAlignment="1">
      <alignment horizontal="right" vertical="top" shrinkToFit="1"/>
    </xf>
    <xf numFmtId="1" fontId="11" fillId="0" borderId="13" xfId="0" applyNumberFormat="1" applyFont="1" applyFill="1" applyBorder="1" applyAlignment="1">
      <alignment horizontal="left" vertical="top" shrinkToFit="1"/>
    </xf>
    <xf numFmtId="2" fontId="12" fillId="2" borderId="13" xfId="0" applyNumberFormat="1" applyFont="1" applyFill="1" applyBorder="1" applyAlignment="1">
      <alignment horizontal="right" vertical="top" shrinkToFit="1"/>
    </xf>
    <xf numFmtId="2" fontId="3" fillId="2" borderId="13" xfId="0" applyNumberFormat="1" applyFont="1" applyFill="1" applyBorder="1" applyAlignment="1">
      <alignment horizontal="right" vertical="top" shrinkToFit="1"/>
    </xf>
    <xf numFmtId="2" fontId="12" fillId="0" borderId="13" xfId="0" applyNumberFormat="1" applyFont="1" applyFill="1" applyBorder="1" applyAlignment="1">
      <alignment horizontal="right" vertical="top" shrinkToFit="1"/>
    </xf>
    <xf numFmtId="0" fontId="11" fillId="0" borderId="13" xfId="0" applyFont="1" applyFill="1" applyBorder="1" applyAlignment="1">
      <alignment horizontal="left" vertical="center" wrapText="1"/>
    </xf>
    <xf numFmtId="2" fontId="12" fillId="2" borderId="1" xfId="0" applyNumberFormat="1" applyFont="1" applyFill="1" applyBorder="1" applyAlignment="1">
      <alignment horizontal="right" vertical="top" shrinkToFit="1"/>
    </xf>
    <xf numFmtId="2" fontId="3" fillId="2" borderId="1" xfId="0" applyNumberFormat="1" applyFont="1" applyFill="1" applyBorder="1" applyAlignment="1">
      <alignment horizontal="right" vertical="top" shrinkToFit="1"/>
    </xf>
    <xf numFmtId="0" fontId="11" fillId="0" borderId="2" xfId="0" applyFont="1" applyFill="1" applyBorder="1" applyAlignment="1">
      <alignment horizontal="left" vertical="center" wrapText="1"/>
    </xf>
    <xf numFmtId="0" fontId="0" fillId="2" borderId="14" xfId="0" applyFill="1" applyBorder="1" applyAlignment="1">
      <alignment horizontal="left" vertical="top"/>
    </xf>
    <xf numFmtId="0" fontId="13" fillId="2" borderId="14" xfId="0" applyFont="1" applyFill="1" applyBorder="1" applyAlignment="1">
      <alignment horizontal="left" vertical="top"/>
    </xf>
    <xf numFmtId="2" fontId="12" fillId="0" borderId="4" xfId="0" applyNumberFormat="1" applyFont="1" applyFill="1" applyBorder="1" applyAlignment="1">
      <alignment horizontal="right" vertical="top" shrinkToFit="1"/>
    </xf>
    <xf numFmtId="0" fontId="14" fillId="0" borderId="13" xfId="0" applyFont="1" applyFill="1" applyBorder="1" applyAlignment="1">
      <alignment horizontal="right" vertical="top" wrapText="1"/>
    </xf>
    <xf numFmtId="2" fontId="12" fillId="2" borderId="12" xfId="0" applyNumberFormat="1" applyFont="1" applyFill="1" applyBorder="1" applyAlignment="1">
      <alignment horizontal="right" vertical="top" shrinkToFit="1"/>
    </xf>
    <xf numFmtId="2" fontId="3" fillId="2" borderId="12" xfId="0" applyNumberFormat="1" applyFont="1" applyFill="1" applyBorder="1" applyAlignment="1">
      <alignment horizontal="right" vertical="top" shrinkToFit="1"/>
    </xf>
    <xf numFmtId="0" fontId="15" fillId="0" borderId="0" xfId="0" applyFont="1" applyFill="1" applyBorder="1" applyAlignment="1">
      <alignment horizontal="left" vertical="top"/>
    </xf>
    <xf numFmtId="2" fontId="0" fillId="0" borderId="0" xfId="0" applyNumberFormat="1" applyFill="1" applyBorder="1" applyAlignment="1">
      <alignment horizontal="right" vertical="top"/>
    </xf>
    <xf numFmtId="1" fontId="12" fillId="0" borderId="13" xfId="0" applyNumberFormat="1" applyFont="1" applyFill="1" applyBorder="1" applyAlignment="1">
      <alignment horizontal="center" vertical="top" shrinkToFit="1"/>
    </xf>
    <xf numFmtId="0" fontId="3" fillId="0" borderId="13" xfId="0" applyFont="1" applyFill="1" applyBorder="1" applyAlignment="1">
      <alignment horizontal="left" vertical="top" wrapText="1" indent="1"/>
    </xf>
    <xf numFmtId="1" fontId="16" fillId="0" borderId="13" xfId="0" applyNumberFormat="1" applyFont="1" applyFill="1" applyBorder="1" applyAlignment="1">
      <alignment horizontal="center" vertical="top" shrinkToFit="1"/>
    </xf>
    <xf numFmtId="0" fontId="17" fillId="0" borderId="13" xfId="0" applyFont="1" applyFill="1" applyBorder="1" applyAlignment="1">
      <alignment horizontal="left" vertical="top" wrapText="1" indent="1"/>
    </xf>
    <xf numFmtId="2" fontId="18" fillId="0" borderId="13" xfId="0" applyNumberFormat="1" applyFont="1" applyFill="1" applyBorder="1" applyAlignment="1">
      <alignment horizontal="right" vertical="top" shrinkToFit="1"/>
    </xf>
    <xf numFmtId="164" fontId="19" fillId="0" borderId="13" xfId="0" applyNumberFormat="1" applyFont="1" applyFill="1" applyBorder="1" applyAlignment="1">
      <alignment horizontal="center" vertical="top" shrinkToFit="1"/>
    </xf>
    <xf numFmtId="2" fontId="19" fillId="2" borderId="13" xfId="0" applyNumberFormat="1" applyFont="1" applyFill="1" applyBorder="1" applyAlignment="1">
      <alignment horizontal="right" vertical="top" shrinkToFit="1"/>
    </xf>
    <xf numFmtId="2" fontId="14" fillId="2" borderId="13" xfId="0" applyNumberFormat="1" applyFont="1" applyFill="1" applyBorder="1" applyAlignment="1">
      <alignment horizontal="right" vertical="top" shrinkToFit="1"/>
    </xf>
    <xf numFmtId="2" fontId="19" fillId="0" borderId="13" xfId="0" applyNumberFormat="1" applyFont="1" applyFill="1" applyBorder="1" applyAlignment="1">
      <alignment horizontal="right" vertical="top" shrinkToFit="1"/>
    </xf>
    <xf numFmtId="0" fontId="8" fillId="2" borderId="13" xfId="0" applyFont="1" applyFill="1" applyBorder="1" applyAlignment="1">
      <alignment horizontal="center" vertical="top" wrapText="1"/>
    </xf>
    <xf numFmtId="165" fontId="8" fillId="2" borderId="13" xfId="0" applyNumberFormat="1" applyFont="1" applyFill="1" applyBorder="1" applyAlignment="1">
      <alignment horizontal="right" vertical="top" shrinkToFit="1"/>
    </xf>
    <xf numFmtId="0" fontId="8" fillId="0" borderId="13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vertical="top" wrapText="1"/>
    </xf>
    <xf numFmtId="2" fontId="0" fillId="0" borderId="0" xfId="0" applyNumberFormat="1" applyFill="1" applyBorder="1" applyAlignment="1">
      <alignment horizontal="left" vertical="top"/>
    </xf>
    <xf numFmtId="0" fontId="0" fillId="0" borderId="0" xfId="0" applyFont="1" applyFill="1" applyBorder="1" applyAlignment="1">
      <alignment horizontal="right" vertical="top" wrapText="1"/>
    </xf>
    <xf numFmtId="1" fontId="7" fillId="0" borderId="1" xfId="0" applyNumberFormat="1" applyFont="1" applyFill="1" applyBorder="1" applyAlignment="1">
      <alignment horizontal="center" vertical="top" shrinkToFit="1"/>
    </xf>
    <xf numFmtId="0" fontId="8" fillId="0" borderId="1" xfId="0" applyFont="1" applyFill="1" applyBorder="1" applyAlignment="1">
      <alignment horizontal="left" vertical="top" wrapText="1" indent="1"/>
    </xf>
    <xf numFmtId="1" fontId="5" fillId="0" borderId="1" xfId="0" applyNumberFormat="1" applyFont="1" applyFill="1" applyBorder="1" applyAlignment="1">
      <alignment horizontal="left" vertical="top" shrinkToFit="1"/>
    </xf>
    <xf numFmtId="0" fontId="8" fillId="2" borderId="1" xfId="0" applyFont="1" applyFill="1" applyBorder="1" applyAlignment="1">
      <alignment horizontal="center" vertical="top" wrapText="1"/>
    </xf>
    <xf numFmtId="2" fontId="7" fillId="2" borderId="1" xfId="0" applyNumberFormat="1" applyFont="1" applyFill="1" applyBorder="1" applyAlignment="1">
      <alignment horizontal="right" vertical="top" shrinkToFit="1"/>
    </xf>
    <xf numFmtId="2" fontId="8" fillId="2" borderId="1" xfId="0" applyNumberFormat="1" applyFont="1" applyFill="1" applyBorder="1" applyAlignment="1">
      <alignment horizontal="right" vertical="top" shrinkToFit="1"/>
    </xf>
    <xf numFmtId="0" fontId="8" fillId="0" borderId="1" xfId="0" applyFont="1" applyFill="1" applyBorder="1" applyAlignment="1">
      <alignment horizontal="center" vertical="top" wrapText="1"/>
    </xf>
    <xf numFmtId="2" fontId="7" fillId="0" borderId="1" xfId="0" applyNumberFormat="1" applyFont="1" applyFill="1" applyBorder="1" applyAlignment="1">
      <alignment horizontal="right" vertical="top" shrinkToFit="1"/>
    </xf>
    <xf numFmtId="1" fontId="7" fillId="0" borderId="15" xfId="0" applyNumberFormat="1" applyFont="1" applyFill="1" applyBorder="1" applyAlignment="1">
      <alignment horizontal="center" vertical="top" shrinkToFit="1"/>
    </xf>
    <xf numFmtId="0" fontId="8" fillId="0" borderId="16" xfId="0" applyFont="1" applyFill="1" applyBorder="1" applyAlignment="1">
      <alignment horizontal="left" vertical="top" wrapText="1" indent="1"/>
    </xf>
    <xf numFmtId="0" fontId="5" fillId="0" borderId="16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center" vertical="top" wrapText="1"/>
    </xf>
    <xf numFmtId="2" fontId="7" fillId="2" borderId="16" xfId="0" applyNumberFormat="1" applyFont="1" applyFill="1" applyBorder="1" applyAlignment="1">
      <alignment horizontal="right" vertical="top" shrinkToFit="1"/>
    </xf>
    <xf numFmtId="2" fontId="8" fillId="2" borderId="16" xfId="0" applyNumberFormat="1" applyFont="1" applyFill="1" applyBorder="1" applyAlignment="1">
      <alignment horizontal="right" vertical="top" shrinkToFit="1"/>
    </xf>
    <xf numFmtId="0" fontId="8" fillId="0" borderId="16" xfId="0" applyFont="1" applyFill="1" applyBorder="1" applyAlignment="1">
      <alignment horizontal="center" vertical="top" wrapText="1"/>
    </xf>
    <xf numFmtId="2" fontId="7" fillId="0" borderId="16" xfId="0" applyNumberFormat="1" applyFont="1" applyFill="1" applyBorder="1" applyAlignment="1">
      <alignment horizontal="right" vertical="top" shrinkToFit="1"/>
    </xf>
    <xf numFmtId="2" fontId="7" fillId="0" borderId="17" xfId="0" applyNumberFormat="1" applyFont="1" applyFill="1" applyBorder="1" applyAlignment="1">
      <alignment horizontal="right" vertical="top" shrinkToFit="1"/>
    </xf>
    <xf numFmtId="1" fontId="7" fillId="0" borderId="18" xfId="0" applyNumberFormat="1" applyFont="1" applyFill="1" applyBorder="1" applyAlignment="1">
      <alignment horizontal="center" vertical="top" shrinkToFit="1"/>
    </xf>
    <xf numFmtId="2" fontId="7" fillId="0" borderId="19" xfId="0" applyNumberFormat="1" applyFont="1" applyFill="1" applyBorder="1" applyAlignment="1">
      <alignment horizontal="right" vertical="top" shrinkToFit="1"/>
    </xf>
    <xf numFmtId="1" fontId="7" fillId="0" borderId="20" xfId="0" applyNumberFormat="1" applyFont="1" applyFill="1" applyBorder="1" applyAlignment="1">
      <alignment horizontal="center" vertical="top" shrinkToFit="1"/>
    </xf>
    <xf numFmtId="0" fontId="8" fillId="0" borderId="21" xfId="0" applyFont="1" applyFill="1" applyBorder="1" applyAlignment="1">
      <alignment horizontal="left" vertical="top" wrapText="1" indent="1"/>
    </xf>
    <xf numFmtId="1" fontId="5" fillId="0" borderId="21" xfId="0" applyNumberFormat="1" applyFont="1" applyFill="1" applyBorder="1" applyAlignment="1">
      <alignment horizontal="left" vertical="top" shrinkToFit="1"/>
    </xf>
    <xf numFmtId="0" fontId="8" fillId="2" borderId="21" xfId="0" applyFont="1" applyFill="1" applyBorder="1" applyAlignment="1">
      <alignment horizontal="center" vertical="center" wrapText="1"/>
    </xf>
    <xf numFmtId="2" fontId="7" fillId="2" borderId="21" xfId="0" applyNumberFormat="1" applyFont="1" applyFill="1" applyBorder="1" applyAlignment="1">
      <alignment horizontal="right" vertical="center" shrinkToFit="1"/>
    </xf>
    <xf numFmtId="0" fontId="8" fillId="2" borderId="21" xfId="0" applyFont="1" applyFill="1" applyBorder="1" applyAlignment="1">
      <alignment horizontal="right" vertical="center" wrapText="1"/>
    </xf>
    <xf numFmtId="2" fontId="8" fillId="2" borderId="21" xfId="0" applyNumberFormat="1" applyFont="1" applyFill="1" applyBorder="1" applyAlignment="1">
      <alignment horizontal="right" vertical="center" shrinkToFit="1"/>
    </xf>
    <xf numFmtId="0" fontId="8" fillId="0" borderId="21" xfId="0" applyFont="1" applyFill="1" applyBorder="1" applyAlignment="1">
      <alignment horizontal="right" vertical="center" wrapText="1"/>
    </xf>
    <xf numFmtId="2" fontId="7" fillId="0" borderId="21" xfId="0" applyNumberFormat="1" applyFont="1" applyFill="1" applyBorder="1" applyAlignment="1">
      <alignment horizontal="right" vertical="center" shrinkToFit="1"/>
    </xf>
    <xf numFmtId="2" fontId="7" fillId="0" borderId="22" xfId="0" applyNumberFormat="1" applyFont="1" applyFill="1" applyBorder="1" applyAlignment="1">
      <alignment horizontal="right" vertical="center" shrinkToFit="1"/>
    </xf>
    <xf numFmtId="165" fontId="7" fillId="2" borderId="13" xfId="0" applyNumberFormat="1" applyFont="1" applyFill="1" applyBorder="1" applyAlignment="1">
      <alignment horizontal="right" vertical="top" shrinkToFit="1"/>
    </xf>
    <xf numFmtId="165" fontId="7" fillId="0" borderId="13" xfId="0" applyNumberFormat="1" applyFont="1" applyFill="1" applyBorder="1" applyAlignment="1">
      <alignment horizontal="right" vertical="top" shrinkToFit="1"/>
    </xf>
    <xf numFmtId="0" fontId="3" fillId="0" borderId="2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 indent="1"/>
    </xf>
    <xf numFmtId="0" fontId="3" fillId="0" borderId="4" xfId="0" applyFont="1" applyFill="1" applyBorder="1" applyAlignment="1">
      <alignment horizontal="left" vertical="top" wrapText="1" indent="1"/>
    </xf>
    <xf numFmtId="0" fontId="0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top" wrapText="1"/>
    </xf>
    <xf numFmtId="0" fontId="0" fillId="0" borderId="0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top" wrapText="1" indent="4"/>
    </xf>
    <xf numFmtId="0" fontId="3" fillId="0" borderId="3" xfId="0" applyFont="1" applyFill="1" applyBorder="1" applyAlignment="1">
      <alignment horizontal="left" vertical="top" wrapText="1" indent="4"/>
    </xf>
    <xf numFmtId="0" fontId="3" fillId="0" borderId="4" xfId="0" applyFont="1" applyFill="1" applyBorder="1" applyAlignment="1">
      <alignment horizontal="left" vertical="top" wrapText="1" indent="4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iostar/Desktop/&#1085;&#1086;&#1074;&#1080;&#1081;%20&#1090;&#1072;&#1088;&#1080;&#1092;%20&#1085;&#1072;%20&#1090;&#1087;&#1074;/&#1058;&#1072;&#1088;&#1080;&#1092;%20&#1074;&#1110;&#1076;%2015,01%20(&#1073;&#1077;&#1079;%20&#1092;&#1086;&#1088;&#1084;&#1091;&#1083;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ИСНОВОК"/>
      <sheetName val="Річний план"/>
      <sheetName val="Собівартість(33,1)"/>
      <sheetName val="ЗВВ(34)"/>
      <sheetName val="АДМІН(35)"/>
      <sheetName val="ЗБУТ(36)"/>
      <sheetName val="Інші опер.витрати(37)"/>
      <sheetName val="Фін.витрат(38)"/>
      <sheetName val="Розпод.адмін.(44)"/>
      <sheetName val="Розпод.ЗВВ(45)"/>
    </sheetNames>
    <sheetDataSet>
      <sheetData sheetId="0"/>
      <sheetData sheetId="1">
        <row r="8">
          <cell r="H8">
            <v>10000</v>
          </cell>
        </row>
      </sheetData>
      <sheetData sheetId="2"/>
      <sheetData sheetId="3">
        <row r="8">
          <cell r="D8">
            <v>519.85904000000005</v>
          </cell>
          <cell r="J8">
            <v>532.57258000000002</v>
          </cell>
        </row>
      </sheetData>
      <sheetData sheetId="4">
        <row r="8">
          <cell r="D8">
            <v>441.28076999999996</v>
          </cell>
          <cell r="J8">
            <v>897.34710999999993</v>
          </cell>
        </row>
      </sheetData>
      <sheetData sheetId="5">
        <row r="8">
          <cell r="D8">
            <v>368.26843000000002</v>
          </cell>
          <cell r="G8">
            <v>217.26412999999999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3"/>
  <sheetViews>
    <sheetView tabSelected="1" workbookViewId="0">
      <selection activeCell="B51" sqref="B51"/>
    </sheetView>
  </sheetViews>
  <sheetFormatPr defaultRowHeight="12.75" x14ac:dyDescent="0.2"/>
  <cols>
    <col min="1" max="1" width="5.5" style="3" customWidth="1"/>
    <col min="2" max="2" width="55.5" style="3" customWidth="1"/>
    <col min="3" max="3" width="4.6640625" style="3" customWidth="1"/>
    <col min="4" max="4" width="11.6640625" style="3" customWidth="1"/>
    <col min="5" max="5" width="7.6640625" style="3" customWidth="1"/>
    <col min="6" max="6" width="11.5" style="3" customWidth="1"/>
    <col min="7" max="7" width="7.83203125" style="3" customWidth="1"/>
    <col min="8" max="8" width="11.1640625" style="3" customWidth="1"/>
    <col min="9" max="9" width="8.1640625" style="3" customWidth="1"/>
    <col min="10" max="10" width="11.6640625" style="3" customWidth="1"/>
    <col min="11" max="11" width="10" style="3" customWidth="1"/>
    <col min="12" max="12" width="12.6640625" style="3" customWidth="1"/>
    <col min="13" max="13" width="12.1640625" style="3" customWidth="1"/>
    <col min="14" max="14" width="13.83203125" style="3" customWidth="1"/>
    <col min="15" max="15" width="10" style="3" customWidth="1"/>
    <col min="16" max="16" width="0.1640625" style="3" customWidth="1"/>
    <col min="17" max="16384" width="9.33203125" style="3"/>
  </cols>
  <sheetData>
    <row r="1" spans="1:16" ht="19.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91" t="s">
        <v>75</v>
      </c>
      <c r="N1" s="91"/>
      <c r="O1" s="91"/>
      <c r="P1" s="91"/>
    </row>
    <row r="2" spans="1:16" ht="19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91" t="s">
        <v>76</v>
      </c>
      <c r="N2" s="91"/>
      <c r="O2" s="91"/>
      <c r="P2" s="55"/>
    </row>
    <row r="3" spans="1:16" ht="19.5" customHeight="1" x14ac:dyDescent="0.2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91"/>
      <c r="N3" s="91"/>
      <c r="O3" s="91"/>
      <c r="P3" s="55"/>
    </row>
    <row r="4" spans="1:16" ht="35.1" customHeight="1" x14ac:dyDescent="0.2">
      <c r="A4" s="92" t="s">
        <v>73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</row>
    <row r="5" spans="1:16" ht="28.5" customHeight="1" x14ac:dyDescent="0.2">
      <c r="A5" s="93" t="s">
        <v>1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</row>
    <row r="6" spans="1:16" ht="12.6" customHeight="1" x14ac:dyDescent="0.2">
      <c r="A6" s="94" t="s">
        <v>2</v>
      </c>
      <c r="B6" s="97" t="s">
        <v>3</v>
      </c>
      <c r="C6" s="94" t="s">
        <v>4</v>
      </c>
      <c r="D6" s="87" t="s">
        <v>5</v>
      </c>
      <c r="E6" s="100"/>
      <c r="F6" s="100"/>
      <c r="G6" s="88"/>
      <c r="H6" s="101" t="s">
        <v>6</v>
      </c>
      <c r="I6" s="102"/>
      <c r="J6" s="102"/>
      <c r="K6" s="103"/>
      <c r="L6" s="101" t="s">
        <v>7</v>
      </c>
      <c r="M6" s="102"/>
      <c r="N6" s="102"/>
      <c r="O6" s="103"/>
      <c r="P6" s="4"/>
    </row>
    <row r="7" spans="1:16" ht="12.6" customHeight="1" x14ac:dyDescent="0.2">
      <c r="A7" s="95"/>
      <c r="B7" s="98"/>
      <c r="C7" s="95"/>
      <c r="D7" s="107" t="s">
        <v>8</v>
      </c>
      <c r="E7" s="108"/>
      <c r="F7" s="108"/>
      <c r="G7" s="109"/>
      <c r="H7" s="104"/>
      <c r="I7" s="105"/>
      <c r="J7" s="105"/>
      <c r="K7" s="106"/>
      <c r="L7" s="104"/>
      <c r="M7" s="105"/>
      <c r="N7" s="105"/>
      <c r="O7" s="106"/>
      <c r="P7" s="4"/>
    </row>
    <row r="8" spans="1:16" ht="26.25" customHeight="1" x14ac:dyDescent="0.2">
      <c r="A8" s="95"/>
      <c r="B8" s="98"/>
      <c r="C8" s="95"/>
      <c r="D8" s="89" t="s">
        <v>9</v>
      </c>
      <c r="E8" s="90"/>
      <c r="F8" s="87" t="s">
        <v>10</v>
      </c>
      <c r="G8" s="88"/>
      <c r="H8" s="89" t="s">
        <v>9</v>
      </c>
      <c r="I8" s="90"/>
      <c r="J8" s="87" t="s">
        <v>10</v>
      </c>
      <c r="K8" s="88"/>
      <c r="L8" s="89" t="s">
        <v>9</v>
      </c>
      <c r="M8" s="90"/>
      <c r="N8" s="89" t="s">
        <v>11</v>
      </c>
      <c r="O8" s="90"/>
      <c r="P8" s="4"/>
    </row>
    <row r="9" spans="1:16" ht="42.75" customHeight="1" x14ac:dyDescent="0.2">
      <c r="A9" s="96"/>
      <c r="B9" s="99"/>
      <c r="C9" s="96"/>
      <c r="D9" s="5" t="s">
        <v>12</v>
      </c>
      <c r="E9" s="6" t="s">
        <v>13</v>
      </c>
      <c r="F9" s="5" t="s">
        <v>12</v>
      </c>
      <c r="G9" s="6" t="s">
        <v>13</v>
      </c>
      <c r="H9" s="5" t="s">
        <v>12</v>
      </c>
      <c r="I9" s="6" t="s">
        <v>13</v>
      </c>
      <c r="J9" s="5" t="s">
        <v>12</v>
      </c>
      <c r="K9" s="6" t="s">
        <v>13</v>
      </c>
      <c r="L9" s="5" t="s">
        <v>14</v>
      </c>
      <c r="M9" s="42" t="s">
        <v>13</v>
      </c>
      <c r="N9" s="5" t="s">
        <v>74</v>
      </c>
      <c r="O9" s="6" t="s">
        <v>13</v>
      </c>
      <c r="P9" s="4"/>
    </row>
    <row r="10" spans="1:16" ht="12.6" customHeight="1" x14ac:dyDescent="0.2">
      <c r="A10" s="7" t="s">
        <v>15</v>
      </c>
      <c r="B10" s="7" t="s">
        <v>16</v>
      </c>
      <c r="C10" s="7" t="s">
        <v>17</v>
      </c>
      <c r="D10" s="7">
        <v>4</v>
      </c>
      <c r="E10" s="7">
        <v>5</v>
      </c>
      <c r="F10" s="7">
        <v>6</v>
      </c>
      <c r="G10" s="7">
        <v>7</v>
      </c>
      <c r="H10" s="7">
        <v>8</v>
      </c>
      <c r="I10" s="7">
        <v>9</v>
      </c>
      <c r="J10" s="7">
        <v>10</v>
      </c>
      <c r="K10" s="7">
        <v>11</v>
      </c>
      <c r="L10" s="7">
        <v>12</v>
      </c>
      <c r="M10" s="7">
        <v>13</v>
      </c>
      <c r="N10" s="7">
        <v>14</v>
      </c>
      <c r="O10" s="7">
        <v>15</v>
      </c>
      <c r="P10" s="4"/>
    </row>
    <row r="11" spans="1:16" ht="12.6" customHeight="1" x14ac:dyDescent="0.2">
      <c r="A11" s="8" t="s">
        <v>18</v>
      </c>
      <c r="B11" s="9" t="s">
        <v>19</v>
      </c>
      <c r="C11" s="10">
        <v>1</v>
      </c>
      <c r="D11" s="11">
        <f>D12+D29</f>
        <v>2915.7367400000003</v>
      </c>
      <c r="E11" s="11">
        <f>D11/E44</f>
        <v>322.21645927726826</v>
      </c>
      <c r="F11" s="11">
        <f>F12+F29</f>
        <v>2915.7367400000003</v>
      </c>
      <c r="G11" s="11">
        <f>F11/G44</f>
        <v>322.21645927726826</v>
      </c>
      <c r="H11" s="12">
        <v>2972.49</v>
      </c>
      <c r="I11" s="12">
        <v>354.25</v>
      </c>
      <c r="J11" s="12">
        <v>2972.49</v>
      </c>
      <c r="K11" s="12">
        <v>354.25</v>
      </c>
      <c r="L11" s="13">
        <f>L30+L29+L12</f>
        <v>4017.9107300000001</v>
      </c>
      <c r="M11" s="13">
        <f>M30+M29+M12</f>
        <v>401.79107299999998</v>
      </c>
      <c r="N11" s="13">
        <f>N30+N29+N12</f>
        <v>4017.9107300000001</v>
      </c>
      <c r="O11" s="13">
        <f>O30+O29+O12</f>
        <v>401.79107299999998</v>
      </c>
      <c r="P11" s="4"/>
    </row>
    <row r="12" spans="1:16" ht="12.6" customHeight="1" x14ac:dyDescent="0.2">
      <c r="A12" s="14">
        <v>1</v>
      </c>
      <c r="B12" s="15" t="s">
        <v>20</v>
      </c>
      <c r="C12" s="16">
        <v>2</v>
      </c>
      <c r="D12" s="17">
        <f>D13+D23+D24</f>
        <v>2395.8777</v>
      </c>
      <c r="E12" s="17">
        <f>D12/E44</f>
        <v>264.76712343905405</v>
      </c>
      <c r="F12" s="17">
        <f>F13+F23+F24</f>
        <v>2395.8777</v>
      </c>
      <c r="G12" s="17">
        <f>G13+G23+G24</f>
        <v>257.36947286993041</v>
      </c>
      <c r="H12" s="18">
        <v>2436.21</v>
      </c>
      <c r="I12" s="18">
        <v>290.33999999999997</v>
      </c>
      <c r="J12" s="18">
        <v>2436.21</v>
      </c>
      <c r="K12" s="18">
        <v>290.33999999999997</v>
      </c>
      <c r="L12" s="19">
        <f>L24+L23+L13</f>
        <v>3485.33815</v>
      </c>
      <c r="M12" s="19">
        <f>M24+M23+M13</f>
        <v>348.533815</v>
      </c>
      <c r="N12" s="19">
        <f>N24+N23+N13</f>
        <v>3485.33815</v>
      </c>
      <c r="O12" s="19">
        <f>O24+O23+O13</f>
        <v>348.533815</v>
      </c>
      <c r="P12" s="4"/>
    </row>
    <row r="13" spans="1:16" ht="12.6" customHeight="1" x14ac:dyDescent="0.2">
      <c r="A13" s="20">
        <v>1.1000000000000001</v>
      </c>
      <c r="B13" s="21" t="s">
        <v>21</v>
      </c>
      <c r="C13" s="10">
        <v>3</v>
      </c>
      <c r="D13" s="22">
        <f>SUM(D14:D22)</f>
        <v>999.32048999999995</v>
      </c>
      <c r="E13" s="22">
        <f>SUM(E14:E22)</f>
        <v>103.37801114217083</v>
      </c>
      <c r="F13" s="22">
        <f>SUM(F14:F22)</f>
        <v>999.32048999999995</v>
      </c>
      <c r="G13" s="22">
        <f>SUM(G14:G22)</f>
        <v>103.03670571333851</v>
      </c>
      <c r="H13" s="23">
        <v>638.30999999999995</v>
      </c>
      <c r="I13" s="23">
        <v>76.069999999999993</v>
      </c>
      <c r="J13" s="23">
        <v>638.30999999999995</v>
      </c>
      <c r="K13" s="23">
        <v>76.069999999999993</v>
      </c>
      <c r="L13" s="24">
        <f>SUM(L14:L22)</f>
        <v>1259.2271900000001</v>
      </c>
      <c r="M13" s="24">
        <f>SUM(M14:M22)</f>
        <v>125.92271900000003</v>
      </c>
      <c r="N13" s="24">
        <f>SUM(N14:N22)</f>
        <v>1259.2271900000001</v>
      </c>
      <c r="O13" s="24">
        <f>SUM(O14:O22)</f>
        <v>125.92271900000003</v>
      </c>
      <c r="P13" s="4"/>
    </row>
    <row r="14" spans="1:16" ht="12.6" customHeight="1" x14ac:dyDescent="0.2">
      <c r="A14" s="7" t="s">
        <v>22</v>
      </c>
      <c r="B14" s="5" t="s">
        <v>23</v>
      </c>
      <c r="C14" s="25">
        <v>4</v>
      </c>
      <c r="D14" s="26">
        <v>562.26179999999999</v>
      </c>
      <c r="E14" s="26">
        <f>D14/E44</f>
        <v>62.1352414631451</v>
      </c>
      <c r="F14" s="26">
        <f>D14</f>
        <v>562.26179999999999</v>
      </c>
      <c r="G14" s="26">
        <f>F14/G44</f>
        <v>62.1352414631451</v>
      </c>
      <c r="H14" s="27">
        <v>480.05</v>
      </c>
      <c r="I14" s="27">
        <v>57.21</v>
      </c>
      <c r="J14" s="27">
        <v>480.05</v>
      </c>
      <c r="K14" s="27">
        <v>57.21</v>
      </c>
      <c r="L14" s="28">
        <v>682.30365000000006</v>
      </c>
      <c r="M14" s="28">
        <f>L14/M44</f>
        <v>68.230365000000006</v>
      </c>
      <c r="N14" s="28">
        <f>L14</f>
        <v>682.30365000000006</v>
      </c>
      <c r="O14" s="28">
        <f>N14/O44</f>
        <v>68.230365000000006</v>
      </c>
      <c r="P14" s="4"/>
    </row>
    <row r="15" spans="1:16" ht="12.6" customHeight="1" x14ac:dyDescent="0.2">
      <c r="A15" s="7" t="s">
        <v>24</v>
      </c>
      <c r="B15" s="5" t="s">
        <v>25</v>
      </c>
      <c r="C15" s="29">
        <v>5</v>
      </c>
      <c r="D15" s="26">
        <v>178.38079999999999</v>
      </c>
      <c r="E15" s="26">
        <f>D15/E44</f>
        <v>19.712763841308433</v>
      </c>
      <c r="F15" s="26">
        <f t="shared" ref="F15:F22" si="0">D15</f>
        <v>178.38079999999999</v>
      </c>
      <c r="G15" s="26">
        <f>F15/G44</f>
        <v>19.712763841308433</v>
      </c>
      <c r="H15" s="27">
        <v>113.92</v>
      </c>
      <c r="I15" s="27">
        <v>13.58</v>
      </c>
      <c r="J15" s="27">
        <v>113.92</v>
      </c>
      <c r="K15" s="27">
        <v>13.58</v>
      </c>
      <c r="L15" s="26">
        <v>199.79770000000002</v>
      </c>
      <c r="M15" s="28">
        <f>L15/M44</f>
        <v>19.979770000000002</v>
      </c>
      <c r="N15" s="28">
        <f t="shared" ref="N15:N23" si="1">L15</f>
        <v>199.79770000000002</v>
      </c>
      <c r="O15" s="28">
        <f>N15/O44</f>
        <v>19.979770000000002</v>
      </c>
      <c r="P15" s="4"/>
    </row>
    <row r="16" spans="1:16" ht="12.6" customHeight="1" x14ac:dyDescent="0.2">
      <c r="A16" s="7" t="s">
        <v>26</v>
      </c>
      <c r="B16" s="5" t="s">
        <v>27</v>
      </c>
      <c r="C16" s="25">
        <v>6</v>
      </c>
      <c r="D16" s="26">
        <v>1.8970400000000001</v>
      </c>
      <c r="E16" s="26">
        <f>D16/E44</f>
        <v>0.20964084429218699</v>
      </c>
      <c r="F16" s="26">
        <f t="shared" si="0"/>
        <v>1.8970400000000001</v>
      </c>
      <c r="G16" s="26">
        <v>0</v>
      </c>
      <c r="H16" s="27">
        <v>0</v>
      </c>
      <c r="I16" s="27">
        <v>0</v>
      </c>
      <c r="J16" s="27">
        <v>0</v>
      </c>
      <c r="K16" s="27">
        <v>0</v>
      </c>
      <c r="L16" s="28">
        <v>0.96280999999999994</v>
      </c>
      <c r="M16" s="28">
        <f>L16/M44</f>
        <v>9.6280999999999992E-2</v>
      </c>
      <c r="N16" s="28">
        <f t="shared" si="1"/>
        <v>0.96280999999999994</v>
      </c>
      <c r="O16" s="28">
        <f>N16/O44</f>
        <v>9.6280999999999992E-2</v>
      </c>
      <c r="P16" s="4"/>
    </row>
    <row r="17" spans="1:17" ht="12.6" customHeight="1" x14ac:dyDescent="0.2">
      <c r="A17" s="7" t="s">
        <v>28</v>
      </c>
      <c r="B17" s="5" t="s">
        <v>29</v>
      </c>
      <c r="C17" s="25">
        <v>7</v>
      </c>
      <c r="D17" s="30">
        <v>65.044300000000007</v>
      </c>
      <c r="E17" s="26">
        <f>D17/E47</f>
        <v>0.13166458454014227</v>
      </c>
      <c r="F17" s="26">
        <f t="shared" si="0"/>
        <v>65.044300000000007</v>
      </c>
      <c r="G17" s="30">
        <v>0</v>
      </c>
      <c r="H17" s="31">
        <v>0</v>
      </c>
      <c r="I17" s="31">
        <v>0</v>
      </c>
      <c r="J17" s="31">
        <v>0</v>
      </c>
      <c r="K17" s="31">
        <v>0</v>
      </c>
      <c r="L17" s="28">
        <v>72.849620000000002</v>
      </c>
      <c r="M17" s="28">
        <f>L17/M44</f>
        <v>7.2849620000000002</v>
      </c>
      <c r="N17" s="28">
        <f t="shared" si="1"/>
        <v>72.849620000000002</v>
      </c>
      <c r="O17" s="28">
        <f>N17/O44</f>
        <v>7.2849620000000002</v>
      </c>
      <c r="P17" s="4"/>
    </row>
    <row r="18" spans="1:17" ht="12.6" customHeight="1" x14ac:dyDescent="0.2">
      <c r="A18" s="7" t="s">
        <v>30</v>
      </c>
      <c r="B18" s="5" t="s">
        <v>31</v>
      </c>
      <c r="C18" s="32">
        <v>8</v>
      </c>
      <c r="D18" s="33">
        <v>0</v>
      </c>
      <c r="E18" s="26">
        <f>D18/E44</f>
        <v>0</v>
      </c>
      <c r="F18" s="26">
        <f t="shared" si="0"/>
        <v>0</v>
      </c>
      <c r="G18" s="33"/>
      <c r="H18" s="34"/>
      <c r="I18" s="34"/>
      <c r="J18" s="34"/>
      <c r="K18" s="34"/>
      <c r="L18" s="35">
        <v>0</v>
      </c>
      <c r="M18" s="28">
        <f>L18/M44</f>
        <v>0</v>
      </c>
      <c r="N18" s="28">
        <f t="shared" si="1"/>
        <v>0</v>
      </c>
      <c r="O18" s="28">
        <f>N18/O44</f>
        <v>0</v>
      </c>
      <c r="P18" s="4"/>
    </row>
    <row r="19" spans="1:17" ht="12.6" customHeight="1" x14ac:dyDescent="0.2">
      <c r="A19" s="7" t="s">
        <v>32</v>
      </c>
      <c r="B19" s="36" t="s">
        <v>33</v>
      </c>
      <c r="C19" s="25">
        <v>9</v>
      </c>
      <c r="D19" s="37">
        <v>163.93439999999998</v>
      </c>
      <c r="E19" s="26">
        <f>D19/E44</f>
        <v>18.116300143662283</v>
      </c>
      <c r="F19" s="26">
        <f t="shared" si="0"/>
        <v>163.93439999999998</v>
      </c>
      <c r="G19" s="37">
        <f>F19/G44</f>
        <v>18.116300143662283</v>
      </c>
      <c r="H19" s="38">
        <v>44.34</v>
      </c>
      <c r="I19" s="38">
        <v>5.28</v>
      </c>
      <c r="J19" s="38">
        <v>44.34</v>
      </c>
      <c r="K19" s="38">
        <v>5.28</v>
      </c>
      <c r="L19" s="28">
        <v>272.17500000000001</v>
      </c>
      <c r="M19" s="28">
        <f>L19/M44</f>
        <v>27.217500000000001</v>
      </c>
      <c r="N19" s="28">
        <f t="shared" si="1"/>
        <v>272.17500000000001</v>
      </c>
      <c r="O19" s="28">
        <f>N19/O44</f>
        <v>27.217500000000001</v>
      </c>
      <c r="P19" s="4"/>
      <c r="Q19" s="39"/>
    </row>
    <row r="20" spans="1:17" ht="12.6" customHeight="1" x14ac:dyDescent="0.2">
      <c r="A20" s="7" t="s">
        <v>34</v>
      </c>
      <c r="B20" s="36" t="s">
        <v>35</v>
      </c>
      <c r="C20" s="25">
        <v>10</v>
      </c>
      <c r="D20" s="26">
        <v>7.2320000000000002</v>
      </c>
      <c r="E20" s="26">
        <f>D20/E44</f>
        <v>0.79920433197038354</v>
      </c>
      <c r="F20" s="26">
        <f t="shared" si="0"/>
        <v>7.2320000000000002</v>
      </c>
      <c r="G20" s="26">
        <f>F20/G44</f>
        <v>0.79920433197038354</v>
      </c>
      <c r="H20" s="27"/>
      <c r="I20" s="27"/>
      <c r="J20" s="27"/>
      <c r="K20" s="27"/>
      <c r="L20" s="28">
        <v>8.0998400000000004</v>
      </c>
      <c r="M20" s="28">
        <f>L20/M44</f>
        <v>0.80998400000000004</v>
      </c>
      <c r="N20" s="28">
        <f t="shared" si="1"/>
        <v>8.0998400000000004</v>
      </c>
      <c r="O20" s="28">
        <f>N20/O44</f>
        <v>0.80998400000000004</v>
      </c>
      <c r="P20" s="4"/>
    </row>
    <row r="21" spans="1:17" ht="12.6" customHeight="1" x14ac:dyDescent="0.2">
      <c r="A21" s="7" t="s">
        <v>36</v>
      </c>
      <c r="B21" s="5" t="s">
        <v>37</v>
      </c>
      <c r="C21" s="29">
        <v>11</v>
      </c>
      <c r="D21" s="26">
        <v>9.4701500000000003</v>
      </c>
      <c r="E21" s="26">
        <f>D21/E44</f>
        <v>1.0465410542601394</v>
      </c>
      <c r="F21" s="26">
        <f t="shared" si="0"/>
        <v>9.4701500000000003</v>
      </c>
      <c r="G21" s="26">
        <f>F21/G44</f>
        <v>1.0465410542601394</v>
      </c>
      <c r="H21" s="27">
        <v>0</v>
      </c>
      <c r="I21" s="27">
        <v>0</v>
      </c>
      <c r="J21" s="27">
        <v>0</v>
      </c>
      <c r="K21" s="27">
        <v>0</v>
      </c>
      <c r="L21" s="26">
        <v>10.60657</v>
      </c>
      <c r="M21" s="28">
        <f>L21/M44</f>
        <v>1.060657</v>
      </c>
      <c r="N21" s="28">
        <f t="shared" si="1"/>
        <v>10.60657</v>
      </c>
      <c r="O21" s="28">
        <f>N21/O44</f>
        <v>1.060657</v>
      </c>
      <c r="P21" s="4"/>
    </row>
    <row r="22" spans="1:17" ht="12.6" customHeight="1" x14ac:dyDescent="0.2">
      <c r="A22" s="7" t="s">
        <v>38</v>
      </c>
      <c r="B22" s="5" t="s">
        <v>39</v>
      </c>
      <c r="C22" s="25">
        <v>12</v>
      </c>
      <c r="D22" s="26">
        <v>11.1</v>
      </c>
      <c r="E22" s="26">
        <f>D22/E44</f>
        <v>1.2266548789921539</v>
      </c>
      <c r="F22" s="26">
        <f t="shared" si="0"/>
        <v>11.1</v>
      </c>
      <c r="G22" s="26">
        <f>F22/G44</f>
        <v>1.2266548789921539</v>
      </c>
      <c r="H22" s="27">
        <v>0</v>
      </c>
      <c r="I22" s="27">
        <v>0</v>
      </c>
      <c r="J22" s="27">
        <v>0</v>
      </c>
      <c r="K22" s="27">
        <v>0</v>
      </c>
      <c r="L22" s="26">
        <v>12.432</v>
      </c>
      <c r="M22" s="28">
        <f>L22/M44</f>
        <v>1.2432000000000001</v>
      </c>
      <c r="N22" s="28">
        <f t="shared" si="1"/>
        <v>12.432</v>
      </c>
      <c r="O22" s="28">
        <f>N22/O44</f>
        <v>1.2432000000000001</v>
      </c>
      <c r="P22" s="4"/>
    </row>
    <row r="23" spans="1:17" ht="12.6" customHeight="1" x14ac:dyDescent="0.2">
      <c r="A23" s="20">
        <v>1.2</v>
      </c>
      <c r="B23" s="21" t="s">
        <v>40</v>
      </c>
      <c r="C23" s="10">
        <v>13</v>
      </c>
      <c r="D23" s="22">
        <v>1111.2961299999999</v>
      </c>
      <c r="E23" s="22">
        <f>D23/E44</f>
        <v>122.80872251077467</v>
      </c>
      <c r="F23" s="22">
        <f>D23</f>
        <v>1111.2961299999999</v>
      </c>
      <c r="G23" s="22">
        <f>F23/G44</f>
        <v>122.80872251077467</v>
      </c>
      <c r="H23" s="23">
        <v>1225.54</v>
      </c>
      <c r="I23" s="23">
        <v>146.05000000000001</v>
      </c>
      <c r="J23" s="23">
        <v>1225.54</v>
      </c>
      <c r="K23" s="23">
        <v>146.05000000000001</v>
      </c>
      <c r="L23" s="24">
        <v>1443.6179999999999</v>
      </c>
      <c r="M23" s="24">
        <f>L23/M44</f>
        <v>144.36179999999999</v>
      </c>
      <c r="N23" s="28">
        <f t="shared" si="1"/>
        <v>1443.6179999999999</v>
      </c>
      <c r="O23" s="24">
        <f>N23/O44</f>
        <v>144.36179999999999</v>
      </c>
      <c r="P23" s="4"/>
    </row>
    <row r="24" spans="1:17" ht="12.6" customHeight="1" x14ac:dyDescent="0.2">
      <c r="A24" s="20">
        <v>1.3</v>
      </c>
      <c r="B24" s="21" t="s">
        <v>41</v>
      </c>
      <c r="C24" s="16">
        <v>14</v>
      </c>
      <c r="D24" s="22">
        <f>SUM(D25:D28)</f>
        <v>285.26107999999999</v>
      </c>
      <c r="E24" s="22">
        <f>D24/E44</f>
        <v>31.52404464581722</v>
      </c>
      <c r="F24" s="22">
        <f>SUM(F25:F28)</f>
        <v>285.26107999999999</v>
      </c>
      <c r="G24" s="22">
        <f>SUM(G25:G28)</f>
        <v>31.524044645817217</v>
      </c>
      <c r="H24" s="23">
        <v>572.36</v>
      </c>
      <c r="I24" s="23">
        <v>68.209999999999994</v>
      </c>
      <c r="J24" s="23">
        <v>572.36</v>
      </c>
      <c r="K24" s="23">
        <v>68.209999999999994</v>
      </c>
      <c r="L24" s="24">
        <f>SUM(L25:L28)</f>
        <v>782.49296000000004</v>
      </c>
      <c r="M24" s="24">
        <f>SUM(M25:M28)</f>
        <v>78.249296000000015</v>
      </c>
      <c r="N24" s="24">
        <f>SUM(N25:N28)</f>
        <v>782.49296000000004</v>
      </c>
      <c r="O24" s="24">
        <f>SUM(O25:O28)</f>
        <v>78.249296000000015</v>
      </c>
      <c r="P24" s="4"/>
    </row>
    <row r="25" spans="1:17" ht="27.75" customHeight="1" x14ac:dyDescent="0.2">
      <c r="A25" s="7" t="s">
        <v>42</v>
      </c>
      <c r="B25" s="5" t="s">
        <v>43</v>
      </c>
      <c r="C25" s="25">
        <v>15</v>
      </c>
      <c r="D25" s="26">
        <v>243.82107999999999</v>
      </c>
      <c r="E25" s="26">
        <f>D25/E44</f>
        <v>26.944533097579843</v>
      </c>
      <c r="F25" s="26">
        <f>D25</f>
        <v>243.82107999999999</v>
      </c>
      <c r="G25" s="26">
        <f>F25/G44</f>
        <v>26.944533097579843</v>
      </c>
      <c r="H25" s="27">
        <v>269.62</v>
      </c>
      <c r="I25" s="27">
        <v>32.130000000000003</v>
      </c>
      <c r="J25" s="27">
        <v>269.62</v>
      </c>
      <c r="K25" s="27">
        <v>32.130000000000003</v>
      </c>
      <c r="L25" s="28">
        <v>317.59596000000005</v>
      </c>
      <c r="M25" s="28">
        <f>L25/M44</f>
        <v>31.759596000000005</v>
      </c>
      <c r="N25" s="28">
        <f>L25</f>
        <v>317.59596000000005</v>
      </c>
      <c r="O25" s="28">
        <f>N25/O44</f>
        <v>31.759596000000005</v>
      </c>
      <c r="P25" s="4"/>
    </row>
    <row r="26" spans="1:17" ht="38.25" customHeight="1" x14ac:dyDescent="0.2">
      <c r="A26" s="7" t="s">
        <v>44</v>
      </c>
      <c r="B26" s="5" t="s">
        <v>45</v>
      </c>
      <c r="C26" s="25">
        <v>16</v>
      </c>
      <c r="D26" s="26">
        <v>0</v>
      </c>
      <c r="E26" s="26">
        <f>D26/E44</f>
        <v>0</v>
      </c>
      <c r="F26" s="26">
        <f>D26</f>
        <v>0</v>
      </c>
      <c r="G26" s="26">
        <f>F26/G44</f>
        <v>0</v>
      </c>
      <c r="H26" s="27">
        <v>103.62</v>
      </c>
      <c r="I26" s="27">
        <v>12.35</v>
      </c>
      <c r="J26" s="27">
        <v>103.62</v>
      </c>
      <c r="K26" s="27">
        <v>12.35</v>
      </c>
      <c r="L26" s="40">
        <v>423.45699999999999</v>
      </c>
      <c r="M26" s="28">
        <f>L26/M44</f>
        <v>42.345700000000001</v>
      </c>
      <c r="N26" s="28">
        <f>L26</f>
        <v>423.45699999999999</v>
      </c>
      <c r="O26" s="28">
        <f>N26/O44</f>
        <v>42.345700000000001</v>
      </c>
      <c r="P26" s="4"/>
    </row>
    <row r="27" spans="1:17" ht="27.75" customHeight="1" x14ac:dyDescent="0.2">
      <c r="A27" s="7" t="s">
        <v>46</v>
      </c>
      <c r="B27" s="5" t="s">
        <v>47</v>
      </c>
      <c r="C27" s="29">
        <v>17</v>
      </c>
      <c r="D27" s="26">
        <v>41.44</v>
      </c>
      <c r="E27" s="26">
        <f>E44</f>
        <v>9.0489999999999995</v>
      </c>
      <c r="F27" s="26">
        <f>D27</f>
        <v>41.44</v>
      </c>
      <c r="G27" s="26">
        <f>F27/G44</f>
        <v>4.5795115482373747</v>
      </c>
      <c r="H27" s="27">
        <v>0</v>
      </c>
      <c r="I27" s="27">
        <v>0</v>
      </c>
      <c r="J27" s="27">
        <v>0</v>
      </c>
      <c r="K27" s="27">
        <v>0</v>
      </c>
      <c r="L27" s="28">
        <v>41.44</v>
      </c>
      <c r="M27" s="28">
        <f>L27/M44</f>
        <v>4.1440000000000001</v>
      </c>
      <c r="N27" s="28">
        <f>L27</f>
        <v>41.44</v>
      </c>
      <c r="O27" s="28">
        <f>N27/O44</f>
        <v>4.1440000000000001</v>
      </c>
      <c r="P27" s="4"/>
    </row>
    <row r="28" spans="1:17" ht="12.6" customHeight="1" x14ac:dyDescent="0.2">
      <c r="A28" s="7" t="s">
        <v>48</v>
      </c>
      <c r="B28" s="5" t="s">
        <v>49</v>
      </c>
      <c r="C28" s="25">
        <v>18</v>
      </c>
      <c r="D28" s="26">
        <v>0</v>
      </c>
      <c r="E28" s="26">
        <v>0</v>
      </c>
      <c r="F28" s="26">
        <v>0</v>
      </c>
      <c r="G28" s="26">
        <v>0</v>
      </c>
      <c r="H28" s="27">
        <v>199.12</v>
      </c>
      <c r="I28" s="27">
        <v>23.73</v>
      </c>
      <c r="J28" s="27">
        <v>199.12</v>
      </c>
      <c r="K28" s="27">
        <v>23.73</v>
      </c>
      <c r="L28" s="28"/>
      <c r="M28" s="28">
        <f>L28/M44</f>
        <v>0</v>
      </c>
      <c r="N28" s="28">
        <f>L28</f>
        <v>0</v>
      </c>
      <c r="O28" s="28">
        <f>N28/O44</f>
        <v>0</v>
      </c>
      <c r="P28" s="4"/>
    </row>
    <row r="29" spans="1:17" ht="12.6" customHeight="1" x14ac:dyDescent="0.2">
      <c r="A29" s="20">
        <v>1.4</v>
      </c>
      <c r="B29" s="21" t="s">
        <v>50</v>
      </c>
      <c r="C29" s="10">
        <v>19</v>
      </c>
      <c r="D29" s="22">
        <f>'[1]ЗВВ(34)'!D8</f>
        <v>519.85904000000005</v>
      </c>
      <c r="E29" s="22">
        <f>D29/E44</f>
        <v>57.449335838214175</v>
      </c>
      <c r="F29" s="22">
        <f>'[1]ЗВВ(34)'!D8</f>
        <v>519.85904000000005</v>
      </c>
      <c r="G29" s="22">
        <f>F29/G44</f>
        <v>57.449335838214175</v>
      </c>
      <c r="H29" s="23">
        <v>536.28</v>
      </c>
      <c r="I29" s="23">
        <v>63.91</v>
      </c>
      <c r="J29" s="23">
        <v>536.28</v>
      </c>
      <c r="K29" s="23">
        <v>63.91</v>
      </c>
      <c r="L29" s="24">
        <f>'[1]ЗВВ(34)'!J8</f>
        <v>532.57258000000002</v>
      </c>
      <c r="M29" s="28">
        <f>L29/M44</f>
        <v>53.257258</v>
      </c>
      <c r="N29" s="24">
        <f>'[1]ЗВВ(34)'!J8</f>
        <v>532.57258000000002</v>
      </c>
      <c r="O29" s="28">
        <f>N29/O44</f>
        <v>53.257258</v>
      </c>
      <c r="P29" s="4"/>
    </row>
    <row r="30" spans="1:17" ht="12.6" customHeight="1" x14ac:dyDescent="0.2">
      <c r="A30" s="20">
        <v>1.5</v>
      </c>
      <c r="B30" s="21" t="s">
        <v>51</v>
      </c>
      <c r="C30" s="16">
        <v>20</v>
      </c>
      <c r="D30" s="22">
        <v>0</v>
      </c>
      <c r="E30" s="22">
        <v>0</v>
      </c>
      <c r="F30" s="22">
        <v>0</v>
      </c>
      <c r="G30" s="22">
        <v>0</v>
      </c>
      <c r="H30" s="23">
        <v>0</v>
      </c>
      <c r="I30" s="23">
        <v>0</v>
      </c>
      <c r="J30" s="23">
        <v>0</v>
      </c>
      <c r="K30" s="23">
        <v>0</v>
      </c>
      <c r="L30" s="24">
        <v>0</v>
      </c>
      <c r="M30" s="28">
        <f>L30/M44</f>
        <v>0</v>
      </c>
      <c r="N30" s="24">
        <v>0</v>
      </c>
      <c r="O30" s="28">
        <f>N30/O44</f>
        <v>0</v>
      </c>
      <c r="P30" s="4"/>
    </row>
    <row r="31" spans="1:17" ht="12.6" customHeight="1" x14ac:dyDescent="0.2">
      <c r="A31" s="14">
        <v>2</v>
      </c>
      <c r="B31" s="15" t="s">
        <v>52</v>
      </c>
      <c r="C31" s="10">
        <v>21</v>
      </c>
      <c r="D31" s="17">
        <f>'[1]АДМІН(35)'!D8</f>
        <v>441.28076999999996</v>
      </c>
      <c r="E31" s="17">
        <f>D31/E44</f>
        <v>48.765694551884188</v>
      </c>
      <c r="F31" s="17">
        <f>'[1]АДМІН(35)'!D8</f>
        <v>441.28076999999996</v>
      </c>
      <c r="G31" s="17">
        <f>F31/G44</f>
        <v>48.765694551884188</v>
      </c>
      <c r="H31" s="18">
        <v>153.07</v>
      </c>
      <c r="I31" s="18">
        <v>18.239999999999998</v>
      </c>
      <c r="J31" s="18">
        <v>153.07</v>
      </c>
      <c r="K31" s="18">
        <v>18.239999999999998</v>
      </c>
      <c r="L31" s="19">
        <f>'[1]АДМІН(35)'!J8</f>
        <v>897.34710999999993</v>
      </c>
      <c r="M31" s="28">
        <f>L31/M44</f>
        <v>89.73471099999999</v>
      </c>
      <c r="N31" s="19">
        <f>'[1]АДМІН(35)'!J8</f>
        <v>897.34710999999993</v>
      </c>
      <c r="O31" s="28">
        <f>N31/O44</f>
        <v>89.73471099999999</v>
      </c>
      <c r="P31" s="4"/>
    </row>
    <row r="32" spans="1:17" ht="12.6" customHeight="1" x14ac:dyDescent="0.2">
      <c r="A32" s="14">
        <v>3</v>
      </c>
      <c r="B32" s="15" t="s">
        <v>53</v>
      </c>
      <c r="C32" s="10">
        <v>22</v>
      </c>
      <c r="D32" s="17">
        <f>'[1]ЗБУТ(36)'!D8</f>
        <v>368.26843000000002</v>
      </c>
      <c r="E32" s="17">
        <f>D32/E44</f>
        <v>40.69714112056581</v>
      </c>
      <c r="F32" s="17">
        <f>'[1]ЗБУТ(36)'!D8</f>
        <v>368.26843000000002</v>
      </c>
      <c r="G32" s="17">
        <f>F32/G44</f>
        <v>40.69714112056581</v>
      </c>
      <c r="H32" s="18">
        <v>126.25</v>
      </c>
      <c r="I32" s="18">
        <v>15.05</v>
      </c>
      <c r="J32" s="18">
        <v>126.25</v>
      </c>
      <c r="K32" s="18">
        <v>15.05</v>
      </c>
      <c r="L32" s="19">
        <f>'[1]ЗБУТ(36)'!G8</f>
        <v>217.26412999999999</v>
      </c>
      <c r="M32" s="28">
        <f>L32/M44</f>
        <v>21.726413000000001</v>
      </c>
      <c r="N32" s="19">
        <f>'[1]ЗБУТ(36)'!G8</f>
        <v>217.26412999999999</v>
      </c>
      <c r="O32" s="28">
        <f>N32/O44</f>
        <v>21.726413000000001</v>
      </c>
      <c r="P32" s="4"/>
    </row>
    <row r="33" spans="1:16" ht="12.6" customHeight="1" x14ac:dyDescent="0.2">
      <c r="A33" s="41">
        <v>4</v>
      </c>
      <c r="B33" s="42" t="s">
        <v>54</v>
      </c>
      <c r="C33" s="29">
        <v>23</v>
      </c>
      <c r="D33" s="26">
        <v>0</v>
      </c>
      <c r="E33" s="26">
        <f>D33/E44</f>
        <v>0</v>
      </c>
      <c r="F33" s="26">
        <v>0</v>
      </c>
      <c r="G33" s="26">
        <v>0</v>
      </c>
      <c r="H33" s="27">
        <v>0</v>
      </c>
      <c r="I33" s="27">
        <v>0</v>
      </c>
      <c r="J33" s="27">
        <v>0</v>
      </c>
      <c r="K33" s="27">
        <v>0</v>
      </c>
      <c r="L33" s="28">
        <v>0</v>
      </c>
      <c r="M33" s="28">
        <f>L33/M44</f>
        <v>0</v>
      </c>
      <c r="N33" s="28">
        <v>0</v>
      </c>
      <c r="O33" s="28">
        <f>N33/O44</f>
        <v>0</v>
      </c>
      <c r="P33" s="4"/>
    </row>
    <row r="34" spans="1:16" ht="12.6" customHeight="1" x14ac:dyDescent="0.2">
      <c r="A34" s="41">
        <v>5</v>
      </c>
      <c r="B34" s="42" t="s">
        <v>55</v>
      </c>
      <c r="C34" s="25">
        <v>24</v>
      </c>
      <c r="D34" s="26">
        <v>0</v>
      </c>
      <c r="E34" s="26">
        <f>D34/E44</f>
        <v>0</v>
      </c>
      <c r="F34" s="26">
        <v>0</v>
      </c>
      <c r="G34" s="26">
        <v>0</v>
      </c>
      <c r="H34" s="27">
        <v>0</v>
      </c>
      <c r="I34" s="27">
        <v>0</v>
      </c>
      <c r="J34" s="27">
        <v>0</v>
      </c>
      <c r="K34" s="27">
        <v>0</v>
      </c>
      <c r="L34" s="28">
        <v>0</v>
      </c>
      <c r="M34" s="28">
        <f>L34/M44</f>
        <v>0</v>
      </c>
      <c r="N34" s="28">
        <v>0</v>
      </c>
      <c r="O34" s="28">
        <f>N34/O44</f>
        <v>0</v>
      </c>
      <c r="P34" s="4"/>
    </row>
    <row r="35" spans="1:16" ht="19.5" customHeight="1" x14ac:dyDescent="0.2">
      <c r="A35" s="43">
        <v>6</v>
      </c>
      <c r="B35" s="44" t="s">
        <v>56</v>
      </c>
      <c r="C35" s="10">
        <v>25</v>
      </c>
      <c r="D35" s="26">
        <f>D11+D31+D32+D33+D34</f>
        <v>3725.2859400000002</v>
      </c>
      <c r="E35" s="26">
        <f>D35/E44</f>
        <v>411.67929494971827</v>
      </c>
      <c r="F35" s="26">
        <f>F11+F31+F32+F33+F34</f>
        <v>3725.2859400000002</v>
      </c>
      <c r="G35" s="26">
        <f>F35/G44</f>
        <v>411.67929494971827</v>
      </c>
      <c r="H35" s="27">
        <v>3251.81</v>
      </c>
      <c r="I35" s="27">
        <v>387.54</v>
      </c>
      <c r="J35" s="27">
        <v>3251.81</v>
      </c>
      <c r="K35" s="27">
        <v>387.54</v>
      </c>
      <c r="L35" s="45">
        <f>L11+L31+L32+L33+L34+L37</f>
        <v>5132.5219699999998</v>
      </c>
      <c r="M35" s="45">
        <f>L35/M44</f>
        <v>513.25219700000002</v>
      </c>
      <c r="N35" s="45">
        <f>N11+N31+N32+N33+N34+N37</f>
        <v>5132.5219699999998</v>
      </c>
      <c r="O35" s="45">
        <f>N35/O44</f>
        <v>513.25219700000002</v>
      </c>
      <c r="P35" s="4"/>
    </row>
    <row r="36" spans="1:16" ht="12.6" customHeight="1" x14ac:dyDescent="0.2">
      <c r="A36" s="41">
        <v>7</v>
      </c>
      <c r="B36" s="42" t="s">
        <v>57</v>
      </c>
      <c r="C36" s="29">
        <v>26</v>
      </c>
      <c r="D36" s="26">
        <v>0</v>
      </c>
      <c r="E36" s="26">
        <v>0</v>
      </c>
      <c r="F36" s="26">
        <v>0</v>
      </c>
      <c r="G36" s="26">
        <v>0</v>
      </c>
      <c r="H36" s="27">
        <v>0</v>
      </c>
      <c r="I36" s="27">
        <v>0</v>
      </c>
      <c r="J36" s="27">
        <v>0</v>
      </c>
      <c r="K36" s="27">
        <v>0</v>
      </c>
      <c r="L36" s="28">
        <v>0</v>
      </c>
      <c r="M36" s="28">
        <f>L36/M44</f>
        <v>0</v>
      </c>
      <c r="N36" s="28">
        <f>L36</f>
        <v>0</v>
      </c>
      <c r="O36" s="28">
        <f>N36/O44</f>
        <v>0</v>
      </c>
      <c r="P36" s="4"/>
    </row>
    <row r="37" spans="1:16" ht="12.6" customHeight="1" x14ac:dyDescent="0.2">
      <c r="A37" s="14">
        <v>8</v>
      </c>
      <c r="B37" s="15" t="s">
        <v>58</v>
      </c>
      <c r="C37" s="10">
        <v>27</v>
      </c>
      <c r="D37" s="17">
        <v>0</v>
      </c>
      <c r="E37" s="17">
        <v>0</v>
      </c>
      <c r="F37" s="17">
        <v>0</v>
      </c>
      <c r="G37" s="17">
        <v>0</v>
      </c>
      <c r="H37" s="18">
        <f>SUM(H38:H42)</f>
        <v>244.53611199999997</v>
      </c>
      <c r="I37" s="18">
        <v>0</v>
      </c>
      <c r="J37" s="18">
        <f>SUM(J38:J42)</f>
        <v>244.53611199999997</v>
      </c>
      <c r="K37" s="18">
        <v>0</v>
      </c>
      <c r="L37" s="19">
        <f>SUM(L38:L42)</f>
        <v>0</v>
      </c>
      <c r="M37" s="19">
        <f>SUM(M38:M42)</f>
        <v>0</v>
      </c>
      <c r="N37" s="19">
        <f t="shared" ref="N37:N42" si="2">L37</f>
        <v>0</v>
      </c>
      <c r="O37" s="19">
        <f>SUM(O38:O42)</f>
        <v>0</v>
      </c>
      <c r="P37" s="4"/>
    </row>
    <row r="38" spans="1:16" ht="12.6" customHeight="1" x14ac:dyDescent="0.2">
      <c r="A38" s="46">
        <v>8.1</v>
      </c>
      <c r="B38" s="36" t="s">
        <v>59</v>
      </c>
      <c r="C38" s="25">
        <v>28</v>
      </c>
      <c r="D38" s="47">
        <v>0</v>
      </c>
      <c r="E38" s="47">
        <v>0</v>
      </c>
      <c r="F38" s="47">
        <v>0</v>
      </c>
      <c r="G38" s="47">
        <v>0</v>
      </c>
      <c r="H38" s="48">
        <v>0</v>
      </c>
      <c r="I38" s="48">
        <v>0</v>
      </c>
      <c r="J38" s="48">
        <v>0</v>
      </c>
      <c r="K38" s="48">
        <v>0</v>
      </c>
      <c r="L38" s="47">
        <v>0</v>
      </c>
      <c r="M38" s="49">
        <f>L38/M44</f>
        <v>0</v>
      </c>
      <c r="N38" s="28">
        <f t="shared" si="2"/>
        <v>0</v>
      </c>
      <c r="O38" s="49">
        <f>N38/O44</f>
        <v>0</v>
      </c>
      <c r="P38" s="4"/>
    </row>
    <row r="39" spans="1:16" ht="12.6" customHeight="1" x14ac:dyDescent="0.2">
      <c r="A39" s="7" t="s">
        <v>60</v>
      </c>
      <c r="B39" s="5" t="s">
        <v>61</v>
      </c>
      <c r="C39" s="29">
        <v>29</v>
      </c>
      <c r="D39" s="26">
        <v>0</v>
      </c>
      <c r="E39" s="26">
        <v>0</v>
      </c>
      <c r="F39" s="26">
        <v>0</v>
      </c>
      <c r="G39" s="26">
        <v>0</v>
      </c>
      <c r="H39" s="27">
        <v>0</v>
      </c>
      <c r="I39" s="27">
        <v>0</v>
      </c>
      <c r="J39" s="27">
        <v>0</v>
      </c>
      <c r="K39" s="27">
        <v>0</v>
      </c>
      <c r="L39" s="28">
        <v>0</v>
      </c>
      <c r="M39" s="49">
        <f>L39/M44</f>
        <v>0</v>
      </c>
      <c r="N39" s="28">
        <f t="shared" si="2"/>
        <v>0</v>
      </c>
      <c r="O39" s="49">
        <f>N39/O44</f>
        <v>0</v>
      </c>
      <c r="P39" s="4"/>
    </row>
    <row r="40" spans="1:16" ht="12.6" customHeight="1" x14ac:dyDescent="0.2">
      <c r="A40" s="7" t="s">
        <v>62</v>
      </c>
      <c r="B40" s="5" t="s">
        <v>63</v>
      </c>
      <c r="C40" s="25">
        <v>30</v>
      </c>
      <c r="D40" s="26">
        <v>0</v>
      </c>
      <c r="E40" s="26">
        <v>0</v>
      </c>
      <c r="F40" s="26">
        <v>0</v>
      </c>
      <c r="G40" s="26">
        <v>0</v>
      </c>
      <c r="H40" s="27">
        <v>0</v>
      </c>
      <c r="I40" s="27">
        <v>0</v>
      </c>
      <c r="J40" s="27">
        <v>0</v>
      </c>
      <c r="K40" s="27">
        <v>0</v>
      </c>
      <c r="L40" s="28">
        <v>0</v>
      </c>
      <c r="M40" s="49">
        <f>L40/M44</f>
        <v>0</v>
      </c>
      <c r="N40" s="28">
        <f t="shared" si="2"/>
        <v>0</v>
      </c>
      <c r="O40" s="49">
        <f>N40/O44</f>
        <v>0</v>
      </c>
      <c r="P40" s="4"/>
    </row>
    <row r="41" spans="1:16" ht="12.6" customHeight="1" x14ac:dyDescent="0.2">
      <c r="A41" s="7" t="s">
        <v>64</v>
      </c>
      <c r="B41" s="5" t="s">
        <v>65</v>
      </c>
      <c r="C41" s="25">
        <v>31</v>
      </c>
      <c r="D41" s="26">
        <v>0</v>
      </c>
      <c r="E41" s="26">
        <v>0</v>
      </c>
      <c r="F41" s="26">
        <v>0</v>
      </c>
      <c r="G41" s="26">
        <v>0</v>
      </c>
      <c r="H41" s="27">
        <v>0</v>
      </c>
      <c r="I41" s="27">
        <v>0</v>
      </c>
      <c r="J41" s="27">
        <v>0</v>
      </c>
      <c r="K41" s="27">
        <v>0</v>
      </c>
      <c r="L41" s="28">
        <v>0</v>
      </c>
      <c r="M41" s="49">
        <f>L41/M44</f>
        <v>0</v>
      </c>
      <c r="N41" s="28">
        <f t="shared" si="2"/>
        <v>0</v>
      </c>
      <c r="O41" s="49">
        <f>N41/O44</f>
        <v>0</v>
      </c>
      <c r="P41" s="4"/>
    </row>
    <row r="42" spans="1:16" ht="12.6" customHeight="1" x14ac:dyDescent="0.2">
      <c r="A42" s="7" t="s">
        <v>66</v>
      </c>
      <c r="B42" s="5" t="s">
        <v>67</v>
      </c>
      <c r="C42" s="29">
        <v>32</v>
      </c>
      <c r="D42" s="26">
        <v>0</v>
      </c>
      <c r="E42" s="26">
        <v>0</v>
      </c>
      <c r="F42" s="26">
        <v>0</v>
      </c>
      <c r="G42" s="26">
        <v>0</v>
      </c>
      <c r="H42" s="27">
        <f>H35*7.52%</f>
        <v>244.53611199999997</v>
      </c>
      <c r="I42" s="27">
        <v>0</v>
      </c>
      <c r="J42" s="27">
        <f>H42</f>
        <v>244.53611199999997</v>
      </c>
      <c r="K42" s="27">
        <v>0</v>
      </c>
      <c r="L42" s="28">
        <v>0</v>
      </c>
      <c r="M42" s="49">
        <f>L42/M44</f>
        <v>0</v>
      </c>
      <c r="N42" s="28">
        <f t="shared" si="2"/>
        <v>0</v>
      </c>
      <c r="O42" s="49">
        <f>N42/O44</f>
        <v>0</v>
      </c>
      <c r="P42" s="4"/>
    </row>
    <row r="43" spans="1:16" ht="15.75" customHeight="1" x14ac:dyDescent="0.2">
      <c r="A43" s="14">
        <v>9</v>
      </c>
      <c r="B43" s="15" t="s">
        <v>77</v>
      </c>
      <c r="C43" s="10">
        <v>33</v>
      </c>
      <c r="D43" s="17">
        <f>D35</f>
        <v>3725.2859400000002</v>
      </c>
      <c r="E43" s="17">
        <f>D43/E44</f>
        <v>411.67929494971827</v>
      </c>
      <c r="F43" s="17">
        <f>F35</f>
        <v>3725.2859400000002</v>
      </c>
      <c r="G43" s="17">
        <f>F43/G44</f>
        <v>411.67929494971827</v>
      </c>
      <c r="H43" s="18">
        <f>H35+H37</f>
        <v>3496.3461119999997</v>
      </c>
      <c r="I43" s="18">
        <v>387.54</v>
      </c>
      <c r="J43" s="18">
        <f>H43</f>
        <v>3496.3461119999997</v>
      </c>
      <c r="K43" s="18">
        <v>387.54</v>
      </c>
      <c r="L43" s="19">
        <f>L35</f>
        <v>5132.5219699999998</v>
      </c>
      <c r="M43" s="19">
        <f>L43/M44</f>
        <v>513.25219700000002</v>
      </c>
      <c r="N43" s="19">
        <f>N35</f>
        <v>5132.5219699999998</v>
      </c>
      <c r="O43" s="19">
        <f>N43/O44</f>
        <v>513.25219700000002</v>
      </c>
      <c r="P43" s="4"/>
    </row>
    <row r="44" spans="1:16" ht="27" customHeight="1" x14ac:dyDescent="0.2">
      <c r="A44" s="14">
        <v>10</v>
      </c>
      <c r="B44" s="15" t="s">
        <v>78</v>
      </c>
      <c r="C44" s="10">
        <v>34</v>
      </c>
      <c r="D44" s="50" t="s">
        <v>68</v>
      </c>
      <c r="E44" s="85">
        <v>9.0489999999999995</v>
      </c>
      <c r="F44" s="50" t="s">
        <v>68</v>
      </c>
      <c r="G44" s="85">
        <v>9.0489999999999995</v>
      </c>
      <c r="H44" s="50" t="s">
        <v>68</v>
      </c>
      <c r="I44" s="51">
        <v>8.391</v>
      </c>
      <c r="J44" s="50" t="s">
        <v>68</v>
      </c>
      <c r="K44" s="51">
        <v>8.391</v>
      </c>
      <c r="L44" s="52" t="s">
        <v>68</v>
      </c>
      <c r="M44" s="86">
        <f>('[1]Річний план'!H8)/1000</f>
        <v>10</v>
      </c>
      <c r="N44" s="52" t="s">
        <v>68</v>
      </c>
      <c r="O44" s="86">
        <f>M44</f>
        <v>10</v>
      </c>
      <c r="P44" s="4"/>
    </row>
    <row r="45" spans="1:16" ht="15" customHeight="1" x14ac:dyDescent="0.2">
      <c r="A45" s="14">
        <v>11</v>
      </c>
      <c r="B45" s="15" t="s">
        <v>79</v>
      </c>
      <c r="C45" s="16">
        <v>35</v>
      </c>
      <c r="D45" s="50" t="s">
        <v>68</v>
      </c>
      <c r="E45" s="17">
        <f>D43/E44</f>
        <v>411.67929494971827</v>
      </c>
      <c r="F45" s="50" t="s">
        <v>68</v>
      </c>
      <c r="G45" s="17">
        <f>F43/G44</f>
        <v>411.67929494971827</v>
      </c>
      <c r="H45" s="50" t="s">
        <v>68</v>
      </c>
      <c r="I45" s="18">
        <f>H43/I44</f>
        <v>416.67812084376112</v>
      </c>
      <c r="J45" s="50" t="s">
        <v>68</v>
      </c>
      <c r="K45" s="18">
        <f>J43/K44</f>
        <v>416.67812084376112</v>
      </c>
      <c r="L45" s="52" t="s">
        <v>68</v>
      </c>
      <c r="M45" s="19">
        <f>M43</f>
        <v>513.25219700000002</v>
      </c>
      <c r="N45" s="52" t="s">
        <v>68</v>
      </c>
      <c r="O45" s="19">
        <f>O43</f>
        <v>513.25219700000002</v>
      </c>
      <c r="P45" s="4"/>
    </row>
    <row r="46" spans="1:16" ht="13.5" customHeight="1" x14ac:dyDescent="0.2">
      <c r="A46" s="14">
        <v>12</v>
      </c>
      <c r="B46" s="15" t="s">
        <v>69</v>
      </c>
      <c r="C46" s="10">
        <v>36</v>
      </c>
      <c r="D46" s="50" t="s">
        <v>68</v>
      </c>
      <c r="E46" s="17">
        <f>E45*20%</f>
        <v>82.335858989943659</v>
      </c>
      <c r="F46" s="50" t="s">
        <v>68</v>
      </c>
      <c r="G46" s="17">
        <f>G45*20%</f>
        <v>82.335858989943659</v>
      </c>
      <c r="H46" s="50" t="s">
        <v>68</v>
      </c>
      <c r="I46" s="18">
        <f>I45*20%</f>
        <v>83.335624168752233</v>
      </c>
      <c r="J46" s="50" t="s">
        <v>68</v>
      </c>
      <c r="K46" s="18">
        <f>K45*20%</f>
        <v>83.335624168752233</v>
      </c>
      <c r="L46" s="52" t="s">
        <v>68</v>
      </c>
      <c r="M46" s="19">
        <f>M45*20%</f>
        <v>102.65043940000001</v>
      </c>
      <c r="N46" s="52" t="s">
        <v>68</v>
      </c>
      <c r="O46" s="19">
        <f>O45*20%</f>
        <v>102.65043940000001</v>
      </c>
      <c r="P46" s="4"/>
    </row>
    <row r="47" spans="1:16" ht="27.75" customHeight="1" thickBot="1" x14ac:dyDescent="0.25">
      <c r="A47" s="56">
        <v>13</v>
      </c>
      <c r="B47" s="57" t="s">
        <v>80</v>
      </c>
      <c r="C47" s="58">
        <v>37</v>
      </c>
      <c r="D47" s="59" t="s">
        <v>68</v>
      </c>
      <c r="E47" s="60">
        <f>E45+E46</f>
        <v>494.0151539396619</v>
      </c>
      <c r="F47" s="59" t="s">
        <v>68</v>
      </c>
      <c r="G47" s="60">
        <f>G45+G46</f>
        <v>494.0151539396619</v>
      </c>
      <c r="H47" s="59" t="s">
        <v>68</v>
      </c>
      <c r="I47" s="61">
        <f>I45+I46</f>
        <v>500.01374501251337</v>
      </c>
      <c r="J47" s="59" t="s">
        <v>68</v>
      </c>
      <c r="K47" s="61">
        <f>K45+K46</f>
        <v>500.01374501251337</v>
      </c>
      <c r="L47" s="62" t="s">
        <v>68</v>
      </c>
      <c r="M47" s="63">
        <f>M45+M46</f>
        <v>615.90263640000001</v>
      </c>
      <c r="N47" s="62" t="s">
        <v>68</v>
      </c>
      <c r="O47" s="63">
        <f>O45+O46</f>
        <v>615.90263640000001</v>
      </c>
      <c r="P47" s="4"/>
    </row>
    <row r="48" spans="1:16" ht="29.25" customHeight="1" x14ac:dyDescent="0.2">
      <c r="A48" s="64">
        <v>11</v>
      </c>
      <c r="B48" s="65" t="s">
        <v>81</v>
      </c>
      <c r="C48" s="66">
        <v>38</v>
      </c>
      <c r="D48" s="67" t="s">
        <v>68</v>
      </c>
      <c r="E48" s="68">
        <f>E45*0.11</f>
        <v>45.284722444469011</v>
      </c>
      <c r="F48" s="67" t="s">
        <v>68</v>
      </c>
      <c r="G48" s="68">
        <f>G45*0.11</f>
        <v>45.284722444469011</v>
      </c>
      <c r="H48" s="67" t="s">
        <v>68</v>
      </c>
      <c r="I48" s="69">
        <f>I45*0.11</f>
        <v>45.834593292813722</v>
      </c>
      <c r="J48" s="67" t="s">
        <v>68</v>
      </c>
      <c r="K48" s="69">
        <f>K45*0.11</f>
        <v>45.834593292813722</v>
      </c>
      <c r="L48" s="70" t="s">
        <v>68</v>
      </c>
      <c r="M48" s="71">
        <f>M45*0.11</f>
        <v>56.457741670000004</v>
      </c>
      <c r="N48" s="70" t="s">
        <v>68</v>
      </c>
      <c r="O48" s="72">
        <f>O45*0.11</f>
        <v>56.457741670000004</v>
      </c>
      <c r="P48" s="4"/>
    </row>
    <row r="49" spans="1:16" ht="15" customHeight="1" x14ac:dyDescent="0.2">
      <c r="A49" s="73">
        <v>12</v>
      </c>
      <c r="B49" s="15" t="s">
        <v>69</v>
      </c>
      <c r="C49" s="10">
        <v>39</v>
      </c>
      <c r="D49" s="50" t="s">
        <v>68</v>
      </c>
      <c r="E49" s="17">
        <f>E48*20%</f>
        <v>9.0569444888938033</v>
      </c>
      <c r="F49" s="50" t="s">
        <v>68</v>
      </c>
      <c r="G49" s="17">
        <f>G48*20%</f>
        <v>9.0569444888938033</v>
      </c>
      <c r="H49" s="50" t="s">
        <v>68</v>
      </c>
      <c r="I49" s="18">
        <f>I48*20%</f>
        <v>9.1669186585627447</v>
      </c>
      <c r="J49" s="50" t="s">
        <v>68</v>
      </c>
      <c r="K49" s="18">
        <f>K48*20%</f>
        <v>9.1669186585627447</v>
      </c>
      <c r="L49" s="52" t="s">
        <v>68</v>
      </c>
      <c r="M49" s="19">
        <f>M48*20%</f>
        <v>11.291548334000002</v>
      </c>
      <c r="N49" s="52" t="s">
        <v>68</v>
      </c>
      <c r="O49" s="74">
        <f>O48*20%</f>
        <v>11.291548334000002</v>
      </c>
      <c r="P49" s="4"/>
    </row>
    <row r="50" spans="1:16" ht="28.5" customHeight="1" thickBot="1" x14ac:dyDescent="0.25">
      <c r="A50" s="75">
        <v>13</v>
      </c>
      <c r="B50" s="76" t="s">
        <v>82</v>
      </c>
      <c r="C50" s="77">
        <v>40</v>
      </c>
      <c r="D50" s="78" t="s">
        <v>68</v>
      </c>
      <c r="E50" s="79">
        <f>E48+E49</f>
        <v>54.341666933362816</v>
      </c>
      <c r="F50" s="80" t="s">
        <v>68</v>
      </c>
      <c r="G50" s="79">
        <f>G48+G49</f>
        <v>54.341666933362816</v>
      </c>
      <c r="H50" s="80" t="s">
        <v>68</v>
      </c>
      <c r="I50" s="81">
        <f>I48+I49</f>
        <v>55.001511951376465</v>
      </c>
      <c r="J50" s="80" t="s">
        <v>68</v>
      </c>
      <c r="K50" s="81">
        <f>K48+K49</f>
        <v>55.001511951376465</v>
      </c>
      <c r="L50" s="82" t="s">
        <v>68</v>
      </c>
      <c r="M50" s="83">
        <f>M48+M49</f>
        <v>67.749290004000002</v>
      </c>
      <c r="N50" s="82" t="s">
        <v>68</v>
      </c>
      <c r="O50" s="84">
        <f>O48+O49</f>
        <v>67.749290004000002</v>
      </c>
      <c r="P50" s="53"/>
    </row>
    <row r="51" spans="1:16" x14ac:dyDescent="0.2">
      <c r="K51" s="54"/>
      <c r="N51" s="54"/>
      <c r="O51" s="40"/>
    </row>
    <row r="53" spans="1:16" x14ac:dyDescent="0.2">
      <c r="B53" s="3" t="s">
        <v>70</v>
      </c>
      <c r="F53" s="3" t="s">
        <v>71</v>
      </c>
      <c r="M53" s="3" t="s">
        <v>72</v>
      </c>
    </row>
  </sheetData>
  <mergeCells count="17">
    <mergeCell ref="H8:I8"/>
    <mergeCell ref="J8:K8"/>
    <mergeCell ref="L8:M8"/>
    <mergeCell ref="N8:O8"/>
    <mergeCell ref="M1:P1"/>
    <mergeCell ref="A4:P4"/>
    <mergeCell ref="A5:P5"/>
    <mergeCell ref="A6:A9"/>
    <mergeCell ref="B6:B9"/>
    <mergeCell ref="C6:C9"/>
    <mergeCell ref="D6:G6"/>
    <mergeCell ref="H6:K7"/>
    <mergeCell ref="L6:O7"/>
    <mergeCell ref="D7:G7"/>
    <mergeCell ref="M2:O3"/>
    <mergeCell ref="D8:E8"/>
    <mergeCell ref="F8:G8"/>
  </mergeCells>
  <pageMargins left="0.70866141732283472" right="0.70866141732283472" top="0.74803149606299213" bottom="0.74803149606299213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Собівартість(33,1)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Biostar</dc:creator>
  <cp:lastModifiedBy>Biostar</cp:lastModifiedBy>
  <cp:lastPrinted>2026-01-15T14:41:16Z</cp:lastPrinted>
  <dcterms:created xsi:type="dcterms:W3CDTF">2026-01-15T14:35:54Z</dcterms:created>
  <dcterms:modified xsi:type="dcterms:W3CDTF">2026-01-16T08:53:33Z</dcterms:modified>
</cp:coreProperties>
</file>